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C124FF2B-57A5-401D-A73D-0A23AFD2F3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kapitulace stavby" sheetId="1" r:id="rId1"/>
    <sheet name="Protipožární dveře L - Př..." sheetId="2" r:id="rId2"/>
  </sheets>
  <definedNames>
    <definedName name="_xlnm._FilterDatabase" localSheetId="1" hidden="1">'Protipožární dveře L - Př...'!$C$125:$K$251</definedName>
    <definedName name="_xlnm.Print_Titles" localSheetId="1">'Protipožární dveře L - Př...'!$125:$125</definedName>
    <definedName name="_xlnm.Print_Titles" localSheetId="0">'Rekapitulace stavby'!$92:$92</definedName>
    <definedName name="_xlnm.Print_Area" localSheetId="1">'Protipožární dveře L - Př...'!$C$4:$J$76,'Protipožární dveře L - Př...'!$C$82:$J$107,'Protipožární dveře L - Př...'!$C$113:$J$251</definedName>
    <definedName name="_xlnm.Print_Area" localSheetId="0">'Rekapitulace stavby'!$D$4:$AO$76,'Rekapitulace stavby'!$C$82:$AQ$96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7" i="2" l="1"/>
  <c r="J36" i="2"/>
  <c r="AY95" i="1" s="1"/>
  <c r="J35" i="2"/>
  <c r="AX95" i="1"/>
  <c r="BI249" i="2"/>
  <c r="BH249" i="2"/>
  <c r="BG249" i="2"/>
  <c r="BF249" i="2"/>
  <c r="T249" i="2"/>
  <c r="R249" i="2"/>
  <c r="P249" i="2"/>
  <c r="BI247" i="2"/>
  <c r="BH247" i="2"/>
  <c r="BG247" i="2"/>
  <c r="BF247" i="2"/>
  <c r="T247" i="2"/>
  <c r="R247" i="2"/>
  <c r="P247" i="2"/>
  <c r="P246" i="2" s="1"/>
  <c r="BI243" i="2"/>
  <c r="BH243" i="2"/>
  <c r="BG243" i="2"/>
  <c r="BF243" i="2"/>
  <c r="T243" i="2"/>
  <c r="R243" i="2"/>
  <c r="P243" i="2"/>
  <c r="BI241" i="2"/>
  <c r="BH241" i="2"/>
  <c r="BG241" i="2"/>
  <c r="BF241" i="2"/>
  <c r="T241" i="2"/>
  <c r="R241" i="2"/>
  <c r="P241" i="2"/>
  <c r="BI238" i="2"/>
  <c r="BH238" i="2"/>
  <c r="BG238" i="2"/>
  <c r="BF238" i="2"/>
  <c r="T238" i="2"/>
  <c r="R238" i="2"/>
  <c r="P238" i="2"/>
  <c r="BI236" i="2"/>
  <c r="BH236" i="2"/>
  <c r="BG236" i="2"/>
  <c r="BF236" i="2"/>
  <c r="T236" i="2"/>
  <c r="R236" i="2"/>
  <c r="P236" i="2"/>
  <c r="BI232" i="2"/>
  <c r="BH232" i="2"/>
  <c r="BG232" i="2"/>
  <c r="BF232" i="2"/>
  <c r="T232" i="2"/>
  <c r="R232" i="2"/>
  <c r="P232" i="2"/>
  <c r="BI231" i="2"/>
  <c r="BH231" i="2"/>
  <c r="BG231" i="2"/>
  <c r="BF231" i="2"/>
  <c r="T231" i="2"/>
  <c r="R231" i="2"/>
  <c r="P231" i="2"/>
  <c r="BI229" i="2"/>
  <c r="BH229" i="2"/>
  <c r="BG229" i="2"/>
  <c r="BF229" i="2"/>
  <c r="T229" i="2"/>
  <c r="R229" i="2"/>
  <c r="P229" i="2"/>
  <c r="BI226" i="2"/>
  <c r="BH226" i="2"/>
  <c r="BG226" i="2"/>
  <c r="BF226" i="2"/>
  <c r="T226" i="2"/>
  <c r="R226" i="2"/>
  <c r="P226" i="2"/>
  <c r="BI223" i="2"/>
  <c r="BH223" i="2"/>
  <c r="BG223" i="2"/>
  <c r="BF223" i="2"/>
  <c r="T223" i="2"/>
  <c r="R223" i="2"/>
  <c r="P223" i="2"/>
  <c r="BI220" i="2"/>
  <c r="BH220" i="2"/>
  <c r="BG220" i="2"/>
  <c r="BF220" i="2"/>
  <c r="T220" i="2"/>
  <c r="R220" i="2"/>
  <c r="P220" i="2"/>
  <c r="BI217" i="2"/>
  <c r="BH217" i="2"/>
  <c r="BG217" i="2"/>
  <c r="BF217" i="2"/>
  <c r="T217" i="2"/>
  <c r="R217" i="2"/>
  <c r="P217" i="2"/>
  <c r="BI213" i="2"/>
  <c r="BH213" i="2"/>
  <c r="BG213" i="2"/>
  <c r="BF213" i="2"/>
  <c r="T213" i="2"/>
  <c r="T212" i="2"/>
  <c r="R213" i="2"/>
  <c r="R212" i="2" s="1"/>
  <c r="P213" i="2"/>
  <c r="P212" i="2" s="1"/>
  <c r="BI211" i="2"/>
  <c r="BH211" i="2"/>
  <c r="BG211" i="2"/>
  <c r="BF211" i="2"/>
  <c r="T211" i="2"/>
  <c r="R211" i="2"/>
  <c r="P211" i="2"/>
  <c r="BI208" i="2"/>
  <c r="BH208" i="2"/>
  <c r="BG208" i="2"/>
  <c r="BF208" i="2"/>
  <c r="T208" i="2"/>
  <c r="R208" i="2"/>
  <c r="P208" i="2"/>
  <c r="BI207" i="2"/>
  <c r="BH207" i="2"/>
  <c r="BG207" i="2"/>
  <c r="BF207" i="2"/>
  <c r="T207" i="2"/>
  <c r="R207" i="2"/>
  <c r="P207" i="2"/>
  <c r="BI206" i="2"/>
  <c r="BH206" i="2"/>
  <c r="BG206" i="2"/>
  <c r="BF206" i="2"/>
  <c r="T206" i="2"/>
  <c r="R206" i="2"/>
  <c r="P206" i="2"/>
  <c r="BI200" i="2"/>
  <c r="BH200" i="2"/>
  <c r="BG200" i="2"/>
  <c r="BF200" i="2"/>
  <c r="T200" i="2"/>
  <c r="T199" i="2"/>
  <c r="R200" i="2"/>
  <c r="R199" i="2"/>
  <c r="P200" i="2"/>
  <c r="P199" i="2"/>
  <c r="BI196" i="2"/>
  <c r="BH196" i="2"/>
  <c r="BG196" i="2"/>
  <c r="BF196" i="2"/>
  <c r="T196" i="2"/>
  <c r="R196" i="2"/>
  <c r="P196" i="2"/>
  <c r="BI193" i="2"/>
  <c r="BH193" i="2"/>
  <c r="BG193" i="2"/>
  <c r="BF193" i="2"/>
  <c r="T193" i="2"/>
  <c r="R193" i="2"/>
  <c r="P193" i="2"/>
  <c r="BI190" i="2"/>
  <c r="BH190" i="2"/>
  <c r="BG190" i="2"/>
  <c r="BF190" i="2"/>
  <c r="T190" i="2"/>
  <c r="R190" i="2"/>
  <c r="P190" i="2"/>
  <c r="BI187" i="2"/>
  <c r="BH187" i="2"/>
  <c r="BG187" i="2"/>
  <c r="BF187" i="2"/>
  <c r="T187" i="2"/>
  <c r="R187" i="2"/>
  <c r="P187" i="2"/>
  <c r="BI183" i="2"/>
  <c r="BH183" i="2"/>
  <c r="BG183" i="2"/>
  <c r="BF183" i="2"/>
  <c r="T183" i="2"/>
  <c r="R183" i="2"/>
  <c r="P183" i="2"/>
  <c r="BI181" i="2"/>
  <c r="BH181" i="2"/>
  <c r="BG181" i="2"/>
  <c r="BF181" i="2"/>
  <c r="T181" i="2"/>
  <c r="R181" i="2"/>
  <c r="P181" i="2"/>
  <c r="BI177" i="2"/>
  <c r="BH177" i="2"/>
  <c r="BG177" i="2"/>
  <c r="BF177" i="2"/>
  <c r="T177" i="2"/>
  <c r="R177" i="2"/>
  <c r="P177" i="2"/>
  <c r="BI174" i="2"/>
  <c r="BH174" i="2"/>
  <c r="BG174" i="2"/>
  <c r="BF174" i="2"/>
  <c r="T174" i="2"/>
  <c r="R174" i="2"/>
  <c r="P174" i="2"/>
  <c r="BI171" i="2"/>
  <c r="BH171" i="2"/>
  <c r="BG171" i="2"/>
  <c r="BF171" i="2"/>
  <c r="T171" i="2"/>
  <c r="R171" i="2"/>
  <c r="R159" i="2" s="1"/>
  <c r="P171" i="2"/>
  <c r="BI168" i="2"/>
  <c r="BH168" i="2"/>
  <c r="BG168" i="2"/>
  <c r="BF168" i="2"/>
  <c r="T168" i="2"/>
  <c r="R168" i="2"/>
  <c r="P168" i="2"/>
  <c r="BI165" i="2"/>
  <c r="BH165" i="2"/>
  <c r="BG165" i="2"/>
  <c r="BF165" i="2"/>
  <c r="T165" i="2"/>
  <c r="R165" i="2"/>
  <c r="P165" i="2"/>
  <c r="BI162" i="2"/>
  <c r="BH162" i="2"/>
  <c r="BG162" i="2"/>
  <c r="BF162" i="2"/>
  <c r="T162" i="2"/>
  <c r="R162" i="2"/>
  <c r="P162" i="2"/>
  <c r="BI160" i="2"/>
  <c r="BH160" i="2"/>
  <c r="BG160" i="2"/>
  <c r="BF160" i="2"/>
  <c r="T160" i="2"/>
  <c r="T159" i="2" s="1"/>
  <c r="R160" i="2"/>
  <c r="P160" i="2"/>
  <c r="P159" i="2"/>
  <c r="BI155" i="2"/>
  <c r="BH155" i="2"/>
  <c r="BG155" i="2"/>
  <c r="BF155" i="2"/>
  <c r="T155" i="2"/>
  <c r="R155" i="2"/>
  <c r="P155" i="2"/>
  <c r="BI152" i="2"/>
  <c r="BH152" i="2"/>
  <c r="BG152" i="2"/>
  <c r="BF152" i="2"/>
  <c r="T152" i="2"/>
  <c r="R152" i="2"/>
  <c r="P152" i="2"/>
  <c r="BI149" i="2"/>
  <c r="BH149" i="2"/>
  <c r="BG149" i="2"/>
  <c r="BF149" i="2"/>
  <c r="T149" i="2"/>
  <c r="R149" i="2"/>
  <c r="P149" i="2"/>
  <c r="BI146" i="2"/>
  <c r="BH146" i="2"/>
  <c r="BG146" i="2"/>
  <c r="BF146" i="2"/>
  <c r="T146" i="2"/>
  <c r="R146" i="2"/>
  <c r="P146" i="2"/>
  <c r="BI142" i="2"/>
  <c r="BH142" i="2"/>
  <c r="BG142" i="2"/>
  <c r="BF142" i="2"/>
  <c r="T142" i="2"/>
  <c r="R142" i="2"/>
  <c r="P142" i="2"/>
  <c r="BI139" i="2"/>
  <c r="BH139" i="2"/>
  <c r="BG139" i="2"/>
  <c r="BF139" i="2"/>
  <c r="T139" i="2"/>
  <c r="R139" i="2"/>
  <c r="P139" i="2"/>
  <c r="BI135" i="2"/>
  <c r="BH135" i="2"/>
  <c r="BG135" i="2"/>
  <c r="BF135" i="2"/>
  <c r="F34" i="2" s="1"/>
  <c r="T135" i="2"/>
  <c r="R135" i="2"/>
  <c r="P135" i="2"/>
  <c r="BI131" i="2"/>
  <c r="BH131" i="2"/>
  <c r="BG131" i="2"/>
  <c r="BF131" i="2"/>
  <c r="T131" i="2"/>
  <c r="R131" i="2"/>
  <c r="P131" i="2"/>
  <c r="BI128" i="2"/>
  <c r="BH128" i="2"/>
  <c r="BG128" i="2"/>
  <c r="BF128" i="2"/>
  <c r="T128" i="2"/>
  <c r="R128" i="2"/>
  <c r="P128" i="2"/>
  <c r="F120" i="2"/>
  <c r="E118" i="2"/>
  <c r="F89" i="2"/>
  <c r="E87" i="2"/>
  <c r="J24" i="2"/>
  <c r="E24" i="2"/>
  <c r="J123" i="2"/>
  <c r="J23" i="2"/>
  <c r="J21" i="2"/>
  <c r="E21" i="2"/>
  <c r="J122" i="2"/>
  <c r="J20" i="2"/>
  <c r="J18" i="2"/>
  <c r="E18" i="2"/>
  <c r="F123" i="2"/>
  <c r="J17" i="2"/>
  <c r="J15" i="2"/>
  <c r="E15" i="2"/>
  <c r="F122" i="2"/>
  <c r="J14" i="2"/>
  <c r="J120" i="2"/>
  <c r="E7" i="2"/>
  <c r="E116" i="2" s="1"/>
  <c r="L90" i="1"/>
  <c r="AM90" i="1"/>
  <c r="AM89" i="1"/>
  <c r="L89" i="1"/>
  <c r="L87" i="1"/>
  <c r="L85" i="1"/>
  <c r="L84" i="1"/>
  <c r="BK247" i="2"/>
  <c r="J243" i="2"/>
  <c r="J236" i="2"/>
  <c r="BK229" i="2"/>
  <c r="BK223" i="2"/>
  <c r="J217" i="2"/>
  <c r="J211" i="2"/>
  <c r="BK200" i="2"/>
  <c r="J193" i="2"/>
  <c r="J187" i="2"/>
  <c r="BK174" i="2"/>
  <c r="J168" i="2"/>
  <c r="J162" i="2"/>
  <c r="BK149" i="2"/>
  <c r="J142" i="2"/>
  <c r="J131" i="2"/>
  <c r="AS94" i="1"/>
  <c r="J241" i="2"/>
  <c r="BK232" i="2"/>
  <c r="J229" i="2"/>
  <c r="J223" i="2"/>
  <c r="BK213" i="2"/>
  <c r="BK208" i="2"/>
  <c r="J207" i="2"/>
  <c r="J200" i="2"/>
  <c r="BK187" i="2"/>
  <c r="BK181" i="2"/>
  <c r="J174" i="2"/>
  <c r="BK165" i="2"/>
  <c r="BK160" i="2"/>
  <c r="J155" i="2"/>
  <c r="J149" i="2"/>
  <c r="BK139" i="2"/>
  <c r="J135" i="2"/>
  <c r="J128" i="2"/>
  <c r="BK249" i="2"/>
  <c r="BK243" i="2"/>
  <c r="BK238" i="2"/>
  <c r="BK236" i="2"/>
  <c r="BK231" i="2"/>
  <c r="J226" i="2"/>
  <c r="J220" i="2"/>
  <c r="J213" i="2"/>
  <c r="BK207" i="2"/>
  <c r="BK196" i="2"/>
  <c r="BK190" i="2"/>
  <c r="J181" i="2"/>
  <c r="BK171" i="2"/>
  <c r="BK162" i="2"/>
  <c r="BK152" i="2"/>
  <c r="BK146" i="2"/>
  <c r="BK135" i="2"/>
  <c r="J249" i="2"/>
  <c r="J247" i="2"/>
  <c r="BK241" i="2"/>
  <c r="J238" i="2"/>
  <c r="J232" i="2"/>
  <c r="BK226" i="2"/>
  <c r="BK220" i="2"/>
  <c r="BK211" i="2"/>
  <c r="BK206" i="2"/>
  <c r="BK193" i="2"/>
  <c r="BK183" i="2"/>
  <c r="J177" i="2"/>
  <c r="BK168" i="2"/>
  <c r="BK155" i="2"/>
  <c r="BK142" i="2"/>
  <c r="BK131" i="2"/>
  <c r="J231" i="2"/>
  <c r="BK217" i="2"/>
  <c r="J208" i="2"/>
  <c r="J206" i="2"/>
  <c r="J196" i="2"/>
  <c r="J190" i="2"/>
  <c r="J183" i="2"/>
  <c r="BK177" i="2"/>
  <c r="J171" i="2"/>
  <c r="J165" i="2"/>
  <c r="J160" i="2"/>
  <c r="J152" i="2"/>
  <c r="J146" i="2"/>
  <c r="J139" i="2"/>
  <c r="BK128" i="2"/>
  <c r="F37" i="2" l="1"/>
  <c r="J34" i="2"/>
  <c r="AW95" i="1" s="1"/>
  <c r="F35" i="2"/>
  <c r="F36" i="2"/>
  <c r="T134" i="2"/>
  <c r="R134" i="2"/>
  <c r="BK216" i="2"/>
  <c r="J216" i="2"/>
  <c r="J104" i="2"/>
  <c r="P134" i="2"/>
  <c r="BK205" i="2"/>
  <c r="J205" i="2"/>
  <c r="J102" i="2" s="1"/>
  <c r="T205" i="2"/>
  <c r="T204" i="2" s="1"/>
  <c r="P216" i="2"/>
  <c r="P235" i="2"/>
  <c r="BK127" i="2"/>
  <c r="R127" i="2"/>
  <c r="P205" i="2"/>
  <c r="P204" i="2" s="1"/>
  <c r="BK235" i="2"/>
  <c r="J235" i="2"/>
  <c r="J105" i="2" s="1"/>
  <c r="BK246" i="2"/>
  <c r="J246" i="2"/>
  <c r="J106" i="2"/>
  <c r="P127" i="2"/>
  <c r="P126" i="2" s="1"/>
  <c r="AU95" i="1" s="1"/>
  <c r="AU94" i="1" s="1"/>
  <c r="T127" i="2"/>
  <c r="R216" i="2"/>
  <c r="T235" i="2"/>
  <c r="R246" i="2"/>
  <c r="BK134" i="2"/>
  <c r="J134" i="2"/>
  <c r="J98" i="2" s="1"/>
  <c r="R205" i="2"/>
  <c r="R204" i="2" s="1"/>
  <c r="T216" i="2"/>
  <c r="R235" i="2"/>
  <c r="T246" i="2"/>
  <c r="BK212" i="2"/>
  <c r="J212" i="2" s="1"/>
  <c r="J103" i="2" s="1"/>
  <c r="BK199" i="2"/>
  <c r="J199" i="2" s="1"/>
  <c r="J100" i="2" s="1"/>
  <c r="BA95" i="1"/>
  <c r="BA94" i="1" s="1"/>
  <c r="W30" i="1" s="1"/>
  <c r="E85" i="2"/>
  <c r="J89" i="2"/>
  <c r="F91" i="2"/>
  <c r="J91" i="2"/>
  <c r="F92" i="2"/>
  <c r="J92" i="2"/>
  <c r="BE128" i="2"/>
  <c r="BE131" i="2"/>
  <c r="BE135" i="2"/>
  <c r="BE139" i="2"/>
  <c r="BE142" i="2"/>
  <c r="BE146" i="2"/>
  <c r="BE149" i="2"/>
  <c r="BE152" i="2"/>
  <c r="BE155" i="2"/>
  <c r="BE160" i="2"/>
  <c r="BE162" i="2"/>
  <c r="BE165" i="2"/>
  <c r="BE168" i="2"/>
  <c r="BE171" i="2"/>
  <c r="BE174" i="2"/>
  <c r="BE177" i="2"/>
  <c r="BE181" i="2"/>
  <c r="BE183" i="2"/>
  <c r="BE187" i="2"/>
  <c r="BE190" i="2"/>
  <c r="BE193" i="2"/>
  <c r="BE196" i="2"/>
  <c r="BE200" i="2"/>
  <c r="BE206" i="2"/>
  <c r="BE207" i="2"/>
  <c r="BE208" i="2"/>
  <c r="BE211" i="2"/>
  <c r="BE213" i="2"/>
  <c r="BE217" i="2"/>
  <c r="BE220" i="2"/>
  <c r="BE223" i="2"/>
  <c r="BE226" i="2"/>
  <c r="BE229" i="2"/>
  <c r="BE231" i="2"/>
  <c r="BE232" i="2"/>
  <c r="BE236" i="2"/>
  <c r="BE238" i="2"/>
  <c r="BE241" i="2"/>
  <c r="BE243" i="2"/>
  <c r="BE247" i="2"/>
  <c r="BE249" i="2"/>
  <c r="BB95" i="1"/>
  <c r="BB94" i="1" s="1"/>
  <c r="W31" i="1" s="1"/>
  <c r="BD95" i="1"/>
  <c r="BD94" i="1" s="1"/>
  <c r="W33" i="1" s="1"/>
  <c r="BC95" i="1"/>
  <c r="BC94" i="1" s="1"/>
  <c r="W32" i="1" s="1"/>
  <c r="BK159" i="2" l="1"/>
  <c r="J159" i="2" s="1"/>
  <c r="J99" i="2" s="1"/>
  <c r="T126" i="2"/>
  <c r="R126" i="2"/>
  <c r="J127" i="2"/>
  <c r="J97" i="2"/>
  <c r="BK204" i="2"/>
  <c r="J204" i="2"/>
  <c r="J101" i="2" s="1"/>
  <c r="AW94" i="1"/>
  <c r="AK30" i="1" s="1"/>
  <c r="AY94" i="1"/>
  <c r="J33" i="2"/>
  <c r="AV95" i="1" s="1"/>
  <c r="AT95" i="1" s="1"/>
  <c r="F33" i="2"/>
  <c r="AZ95" i="1" s="1"/>
  <c r="AZ94" i="1" s="1"/>
  <c r="W29" i="1" s="1"/>
  <c r="AX94" i="1"/>
  <c r="BK126" i="2" l="1"/>
  <c r="J126" i="2" s="1"/>
  <c r="J96" i="2" s="1"/>
  <c r="AV94" i="1"/>
  <c r="AK29" i="1" s="1"/>
  <c r="J30" i="2" l="1"/>
  <c r="AG95" i="1" s="1"/>
  <c r="AG94" i="1" s="1"/>
  <c r="AT94" i="1"/>
  <c r="AK26" i="1" l="1"/>
  <c r="AK35" i="1" s="1"/>
  <c r="AN94" i="1"/>
  <c r="J39" i="2"/>
  <c r="AN95" i="1"/>
</calcChain>
</file>

<file path=xl/sharedStrings.xml><?xml version="1.0" encoding="utf-8"?>
<sst xmlns="http://schemas.openxmlformats.org/spreadsheetml/2006/main" count="1550" uniqueCount="317">
  <si>
    <t>Export Komplet</t>
  </si>
  <si>
    <t/>
  </si>
  <si>
    <t>2.0</t>
  </si>
  <si>
    <t>False</t>
  </si>
  <si>
    <t>{708ce778-0cef-4d71-b480-58c19e5274b2}</t>
  </si>
  <si>
    <t>&gt;&gt;  skryté sloupce  &lt;&lt;</t>
  </si>
  <si>
    <t>0,01</t>
  </si>
  <si>
    <t>21</t>
  </si>
  <si>
    <t>12</t>
  </si>
  <si>
    <t>REKAPITULACE STAVBY</t>
  </si>
  <si>
    <t>v ---  níže se nacházejí doplnkové a pomocné údaje k sestavám  --- v</t>
  </si>
  <si>
    <t>0,001</t>
  </si>
  <si>
    <t>Kód:</t>
  </si>
  <si>
    <t>IMPORT</t>
  </si>
  <si>
    <t>Stavba: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</si>
  <si>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</si>
  <si>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</si>
  <si>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</si>
  <si>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</si>
  <si>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</si>
  <si>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</si>
  <si>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</si>
  <si>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</si>
  <si>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</si>
  <si>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</si>
  <si>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</si>
  <si>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</si>
  <si>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</si>
  <si>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</si>
  <si>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</si>
  <si>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</si>
  <si>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</si>
  <si>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</si>
  <si>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</si>
  <si>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</si>
  <si>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</si>
  <si>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</si>
  <si>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</si>
  <si>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</si>
  <si>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</si>
  <si>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</si>
  <si>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</si>
  <si>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</si>
  <si>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</si>
  <si>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</si>
  <si>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</si>
  <si>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</si>
  <si>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</si>
  <si>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</si>
  <si>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</si>
  <si>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</si>
  <si>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</si>
  <si>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</si>
  <si>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</si>
  <si>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</si>
  <si>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</si>
  <si>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</si>
  <si>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</si>
  <si>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</si>
  <si>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</si>
  <si>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</si>
  <si>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</si>
  <si>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</si>
  <si>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</si>
  <si>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</si>
  <si>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</si>
  <si>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</si>
  <si>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</si>
  <si>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</si>
  <si>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</si>
  <si>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{00000000-0000-0000-0000-000000000000}</t>
  </si>
  <si>
    <t>/</t>
  </si>
  <si>
    <t>STA</t>
  </si>
  <si>
    <t>1</t>
  </si>
  <si>
    <t>{98a17343-2576-44f0-ad62-c4c8e29583f3}</t>
  </si>
  <si>
    <t>2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</si>
  <si>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</si>
  <si>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</si>
  <si>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</si>
  <si>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</si>
  <si>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</si>
  <si>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</si>
  <si>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</si>
  <si>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6 - Úpravy povrchů, podlahy a osazování výplní</t>
  </si>
  <si>
    <t>61 - Úprava povrchů vnitřních</t>
  </si>
  <si>
    <t>9 - Ostatní konstrukce a práce, bourání</t>
  </si>
  <si>
    <t xml:space="preserve">    31 - Překlady</t>
  </si>
  <si>
    <t>HSV - Práce a dodávky HSV</t>
  </si>
  <si>
    <t xml:space="preserve">    997 - Přesun sutě</t>
  </si>
  <si>
    <t>767 - Konstrukce zámečnické</t>
  </si>
  <si>
    <t>771 - Podlahy z dlaždic</t>
  </si>
  <si>
    <t>784 - Dokončovací práce - malby a tapety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</si>
  <si>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</si>
  <si>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</si>
  <si>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</si>
  <si>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</si>
  <si>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</si>
  <si>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</si>
  <si>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</si>
  <si>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</si>
  <si>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</si>
  <si>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</si>
  <si>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</si>
  <si>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</si>
  <si>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</si>
  <si>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</si>
  <si>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6</t>
  </si>
  <si>
    <t>Úpravy povrchů, podlahy a osazování výplní</t>
  </si>
  <si>
    <t>ROZPOCET</t>
  </si>
  <si>
    <t>46</t>
  </si>
  <si>
    <t>K</t>
  </si>
  <si>
    <t>619991001</t>
  </si>
  <si>
    <t>Zakrytí vnitřních ploch před znečištěním včetně pozdějšího odkrytí podlah fólií přilepenou lepící páskou</t>
  </si>
  <si>
    <t>m2</t>
  </si>
  <si>
    <t>4</t>
  </si>
  <si>
    <t>-1897367846</t>
  </si>
  <si>
    <t>VV</t>
  </si>
  <si>
    <t>20</t>
  </si>
  <si>
    <t>Součet</t>
  </si>
  <si>
    <t>19</t>
  </si>
  <si>
    <t>629991011</t>
  </si>
  <si>
    <t>Zakrytí výplní otvorů a svislých ploch fólií přilepenou lepící páskou</t>
  </si>
  <si>
    <t>20512080</t>
  </si>
  <si>
    <t>6*1,8*2,06</t>
  </si>
  <si>
    <t>61</t>
  </si>
  <si>
    <t>Úprava povrchů vnitřních</t>
  </si>
  <si>
    <t>55</t>
  </si>
  <si>
    <t>612131101</t>
  </si>
  <si>
    <t>Cementový postřik vnitřních stěn nanášený celoplošně ručně</t>
  </si>
  <si>
    <t>-1010780375</t>
  </si>
  <si>
    <t>2*(2,75*0,5+0,5*2,06+0,1*2,06)</t>
  </si>
  <si>
    <t>2*(0,15*2,06)</t>
  </si>
  <si>
    <t>58</t>
  </si>
  <si>
    <t>611131101</t>
  </si>
  <si>
    <t>Podkladní a spojovací vrstva vnitřních omítaných ploch cementový postřik nanášený ručně celoplošně stropů</t>
  </si>
  <si>
    <t>870620029</t>
  </si>
  <si>
    <t>0,15*2,15</t>
  </si>
  <si>
    <t>56</t>
  </si>
  <si>
    <t>612321141</t>
  </si>
  <si>
    <t>Vápenocementová omítka štuková dvouvrstvá vnitřních stěn nanášená ručně</t>
  </si>
  <si>
    <t>-1030343879</t>
  </si>
  <si>
    <t>59</t>
  </si>
  <si>
    <t>611321141</t>
  </si>
  <si>
    <t>Omítka vápenocementová vnitřních ploch nanášená ručně dvouvrstvá, tloušťky jádrové omítky do 10 mm a tloušťky štuku do 3 mm štuková vodorovných konstrukcí stropů rovných</t>
  </si>
  <si>
    <t>933795127</t>
  </si>
  <si>
    <t>60</t>
  </si>
  <si>
    <t>611321191</t>
  </si>
  <si>
    <t>Omítka vápenocementová vnitřních ploch nanášená ručně Příplatek k cenám za každých dalších i započatých 5 mm tloušťky omítky přes 10 mm stropů</t>
  </si>
  <si>
    <t>33673372</t>
  </si>
  <si>
    <t>0,15*2,15*2</t>
  </si>
  <si>
    <t>57</t>
  </si>
  <si>
    <t>612321191</t>
  </si>
  <si>
    <t>Příplatek k vápenocementové omítce vnitřních stěn za každých dalších 5 mm tloušťky ručně</t>
  </si>
  <si>
    <t>2065513609</t>
  </si>
  <si>
    <t>5,84*2 "Přepočtené koeficientem množství</t>
  </si>
  <si>
    <t>53</t>
  </si>
  <si>
    <t>612325412</t>
  </si>
  <si>
    <t>Oprava vnitřní vápenocementové hladké omítky stěn v rozsahu plochy přes 10 do 30 %</t>
  </si>
  <si>
    <t>-2140233355</t>
  </si>
  <si>
    <t>9</t>
  </si>
  <si>
    <t>Ostatní konstrukce a práce, bourání</t>
  </si>
  <si>
    <t>949101111</t>
  </si>
  <si>
    <t>Lešení pomocné pro objekty pozemních staveb s lešeňovou podlahou v do 1,9 m zatížení do 150 kg/m2</t>
  </si>
  <si>
    <t>-459258109</t>
  </si>
  <si>
    <t>5</t>
  </si>
  <si>
    <t>40</t>
  </si>
  <si>
    <t>952902141</t>
  </si>
  <si>
    <t>Čištění budov drhnutí drsných podlah s chemickými prostředky</t>
  </si>
  <si>
    <t>997086927</t>
  </si>
  <si>
    <t>10</t>
  </si>
  <si>
    <t>3</t>
  </si>
  <si>
    <t>962052211</t>
  </si>
  <si>
    <t>Bourání zdiva železobetonového nadzákladového, objemu přes 1 m3</t>
  </si>
  <si>
    <t>m3</t>
  </si>
  <si>
    <t>-732955514</t>
  </si>
  <si>
    <t>(2,15-1,8)*2,06</t>
  </si>
  <si>
    <t>38</t>
  </si>
  <si>
    <t>965046111</t>
  </si>
  <si>
    <t>Broušení stávajících betonových podlah úběr do 3 mm</t>
  </si>
  <si>
    <t>-351135246</t>
  </si>
  <si>
    <t>39</t>
  </si>
  <si>
    <t>965046119</t>
  </si>
  <si>
    <t>Příplatek k broušení stávajících betonových podlah za každý další 1 mm úběru</t>
  </si>
  <si>
    <t>-1074090411</t>
  </si>
  <si>
    <t>41</t>
  </si>
  <si>
    <t>965081213</t>
  </si>
  <si>
    <t>Bourání podlah z dlaždic keramických nebo xylolitových tl do 10 mm plochy přes 1 m2</t>
  </si>
  <si>
    <t>289403527</t>
  </si>
  <si>
    <t>1-0,15*0,35</t>
  </si>
  <si>
    <t>977211111</t>
  </si>
  <si>
    <t>Řezání konstrukcí stěnovou pilou betonových nebo železobetonových průměru řezané výztuže do 16 mm hloubka řezu do 200 mm</t>
  </si>
  <si>
    <t>m</t>
  </si>
  <si>
    <t>1384999297</t>
  </si>
  <si>
    <t>2*0,35</t>
  </si>
  <si>
    <t>1*2,06</t>
  </si>
  <si>
    <t>44</t>
  </si>
  <si>
    <t>978011191</t>
  </si>
  <si>
    <t>Otlučení vápenných nebo vápenocementových omítek vnitřních ploch stropů, v rozsahu přes 50 do 100 %</t>
  </si>
  <si>
    <t>2088529987</t>
  </si>
  <si>
    <t>45</t>
  </si>
  <si>
    <t>978013191</t>
  </si>
  <si>
    <t>Otlučení (osekání) vnitřní vápenné nebo vápenocementové omítky stěn v rozsahu přes 50 do 100 %</t>
  </si>
  <si>
    <t>116863647</t>
  </si>
  <si>
    <t>0,15*2,06</t>
  </si>
  <si>
    <t>31</t>
  </si>
  <si>
    <t>R002</t>
  </si>
  <si>
    <t>Posun hydrantu</t>
  </si>
  <si>
    <t>kpl</t>
  </si>
  <si>
    <t>16</t>
  </si>
  <si>
    <t>1829910103</t>
  </si>
  <si>
    <t>32</t>
  </si>
  <si>
    <t>R003</t>
  </si>
  <si>
    <t>Otočení dveří včetně stavebních úprav</t>
  </si>
  <si>
    <t>kus</t>
  </si>
  <si>
    <t>817126537</t>
  </si>
  <si>
    <t>33</t>
  </si>
  <si>
    <t>R004</t>
  </si>
  <si>
    <t>Posun požárního tlačítka -  demontáž, sekání, posun, stavební zapravení, montáž</t>
  </si>
  <si>
    <t>1076186489</t>
  </si>
  <si>
    <t>R005</t>
  </si>
  <si>
    <t>Úpravy kolem otočení dveří - (vrátník, čtečka zámek)</t>
  </si>
  <si>
    <t>-44494352</t>
  </si>
  <si>
    <t>Překlady</t>
  </si>
  <si>
    <t>34</t>
  </si>
  <si>
    <t>3179443XfR</t>
  </si>
  <si>
    <t>D+M 2x L profil100/60, dl. 2500mm, vč. pomocných prací, vysekání spar, vložení L profilu, zapravení</t>
  </si>
  <si>
    <t>soubor</t>
  </si>
  <si>
    <t>-15580145</t>
  </si>
  <si>
    <t>P</t>
  </si>
  <si>
    <t xml:space="preserve">Poznámka k položce:_x000D_
_x000D_
</t>
  </si>
  <si>
    <t>HSV</t>
  </si>
  <si>
    <t>Práce a dodávky HSV</t>
  </si>
  <si>
    <t>997</t>
  </si>
  <si>
    <t>Přesun sutě</t>
  </si>
  <si>
    <t>7</t>
  </si>
  <si>
    <t>997013212</t>
  </si>
  <si>
    <t>Vnitrostaveništní doprava suti a vybouraných hmot pro budovy v přes 6 do 9 m ručně</t>
  </si>
  <si>
    <t>t</t>
  </si>
  <si>
    <t>1256935206</t>
  </si>
  <si>
    <t>8</t>
  </si>
  <si>
    <t>997013501</t>
  </si>
  <si>
    <t>Odvoz suti a vybouraných hmot na skládku nebo meziskládku do 1 km se složením</t>
  </si>
  <si>
    <t>-782020078</t>
  </si>
  <si>
    <t>997013509</t>
  </si>
  <si>
    <t>Příplatek k odvozu suti a vybouraných hmot na skládku ZKD 1 km přes 1 km</t>
  </si>
  <si>
    <t>-1472442103</t>
  </si>
  <si>
    <t>2,034*19 "Přepočtené koeficientem množství</t>
  </si>
  <si>
    <t>997013602</t>
  </si>
  <si>
    <t>Poplatek za uložení stavebního odpadu na skládce (skládkovné) z armovaného betonu zatříděného do Katalogu odpadů pod kódem 17 01 01</t>
  </si>
  <si>
    <t>-48556075</t>
  </si>
  <si>
    <t>767</t>
  </si>
  <si>
    <t>Konstrukce zámečnické</t>
  </si>
  <si>
    <t>001</t>
  </si>
  <si>
    <t>D+ M Dveře vnitřní s požární odolností EI-30 C DP1 2150 mm x 2060 mm, obyčejný zámek</t>
  </si>
  <si>
    <t>617314450</t>
  </si>
  <si>
    <t>771</t>
  </si>
  <si>
    <t>Podlahy z dlaždic</t>
  </si>
  <si>
    <t>11</t>
  </si>
  <si>
    <t>771111011</t>
  </si>
  <si>
    <t>Vysátí podkladu před pokládkou dlažby</t>
  </si>
  <si>
    <t>-2016708970</t>
  </si>
  <si>
    <t>771121011</t>
  </si>
  <si>
    <t>Nátěr penetrační na podlahu</t>
  </si>
  <si>
    <t>877950430</t>
  </si>
  <si>
    <t>14</t>
  </si>
  <si>
    <t>771574154</t>
  </si>
  <si>
    <t>Montáž podlah keramických velkoformátových hladkých lepených flexibilním lepidlem přes 4 do 6 ks/m2</t>
  </si>
  <si>
    <t>571305649</t>
  </si>
  <si>
    <t>15</t>
  </si>
  <si>
    <t>M</t>
  </si>
  <si>
    <t>59761443</t>
  </si>
  <si>
    <t>dlažba velkoformátová keramická slinutá hladká do interiéru i exteriéru pro vysoké mechanické namáhání přes 4 do 6ks/m2, přesná specifikace viz D.1.01.1-002</t>
  </si>
  <si>
    <t>639832415</t>
  </si>
  <si>
    <t>1*1,1</t>
  </si>
  <si>
    <t>771591115</t>
  </si>
  <si>
    <t>Podlahy spárování silikonem</t>
  </si>
  <si>
    <t>-1347812598</t>
  </si>
  <si>
    <t>2,5</t>
  </si>
  <si>
    <t>17</t>
  </si>
  <si>
    <t>998771102</t>
  </si>
  <si>
    <t>Přesun hmot tonážní pro podlahy z dlaždic v objektech v přes 6 do 12 m</t>
  </si>
  <si>
    <t>128906477</t>
  </si>
  <si>
    <t>18</t>
  </si>
  <si>
    <t>R001</t>
  </si>
  <si>
    <t>Úprava soklu</t>
  </si>
  <si>
    <t>-1704445534</t>
  </si>
  <si>
    <t>784</t>
  </si>
  <si>
    <t>Dokončovací práce - malby a tapety</t>
  </si>
  <si>
    <t>43</t>
  </si>
  <si>
    <t>784121001</t>
  </si>
  <si>
    <t>Oškrabání malby v mísnostech v do 3,80 m</t>
  </si>
  <si>
    <t>-16850711</t>
  </si>
  <si>
    <t>35</t>
  </si>
  <si>
    <t>784181121</t>
  </si>
  <si>
    <t>Hloubková jednonásobná bezbarvá penetrace podkladu v místnostech v do 3,80 m</t>
  </si>
  <si>
    <t>-1489351177</t>
  </si>
  <si>
    <t>25</t>
  </si>
  <si>
    <t>36</t>
  </si>
  <si>
    <t>784211101</t>
  </si>
  <si>
    <t>Dvojnásobné bílé malby ze směsí za mokra výborně oděruvzdorných v místnostech v do 3,80 m</t>
  </si>
  <si>
    <t>-58924770</t>
  </si>
  <si>
    <t>25*2</t>
  </si>
  <si>
    <t>37</t>
  </si>
  <si>
    <t>784211163</t>
  </si>
  <si>
    <t>Příplatek k cenám 2x maleb ze směsí za mokra oděruvzdorných za barevnou malbu středně sytého odstínu</t>
  </si>
  <si>
    <t>526033799</t>
  </si>
  <si>
    <t>VRN</t>
  </si>
  <si>
    <t>Vedlejší rozpočtové náklady</t>
  </si>
  <si>
    <t>42</t>
  </si>
  <si>
    <t>070001000</t>
  </si>
  <si>
    <t>Provozní vlivy</t>
  </si>
  <si>
    <t>-1359111827</t>
  </si>
  <si>
    <t>002</t>
  </si>
  <si>
    <t>Inženýrská činnost</t>
  </si>
  <si>
    <t>981136234</t>
  </si>
  <si>
    <t>Protipožární dveře budova L</t>
  </si>
  <si>
    <t xml:space="preserve">Protipožární dveře budova 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</si>
</sst>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 x14ac:knownFonts="1">
    <font>
      <sz val="8"/>
      <name val="Arial CE"/>
      <family val="2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505050"/>
      <name val="Arial CE"/>
      <family val="2"/>
      <charset val="238"/>
    </font>
    <font>
      <sz val="8"/>
      <color rgb="FFFF0000"/>
      <name val="Arial CE"/>
      <family val="2"/>
      <charset val="238"/>
    </font>
    <font>
      <sz val="8"/>
      <color rgb="FFFFFFFF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rgb="FF969696"/>
      <name val="Arial CE"/>
      <family val="2"/>
      <charset val="238"/>
    </font>
    <font>
      <b/>
      <sz val="10"/>
      <color rgb="FF464646"/>
      <name val="Arial CE"/>
      <family val="2"/>
      <charset val="238"/>
    </font>
    <font>
      <sz val="12"/>
      <color rgb="FF969696"/>
      <name val="Arial CE"/>
      <family val="2"/>
      <charset val="238"/>
    </font>
    <font>
      <sz val="8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2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11"/>
      <color rgb="FF969696"/>
      <name val="Arial CE"/>
      <family val="2"/>
      <charset val="238"/>
    </font>
    <font>
      <sz val="10"/>
      <color rgb="FF3366FF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sz val="7"/>
      <color rgb="FF969696"/>
      <name val="Arial CE"/>
      <family val="2"/>
      <charset val="238"/>
    </font>
    <font>
      <i/>
      <sz val="7"/>
      <color rgb="FF969696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0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Alignment="1">
      <alignment vertical="center"/>
    </xf>
    <xf numFmtId="166" fontId="17" fillId="0" borderId="0" xfId="0" applyNumberFormat="1" applyFont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4" fontId="21" fillId="0" borderId="0" xfId="0" applyNumberFormat="1" applyFont="1"/>
    <xf numFmtId="166" fontId="29" fillId="0" borderId="12" xfId="0" applyNumberFormat="1" applyFont="1" applyBorder="1"/>
    <xf numFmtId="166" fontId="29" fillId="0" borderId="13" xfId="0" applyNumberFormat="1" applyFont="1" applyBorder="1"/>
    <xf numFmtId="4" fontId="30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166" fontId="20" fillId="0" borderId="0" xfId="0" applyNumberFormat="1" applyFont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9" fillId="0" borderId="3" xfId="0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32" fillId="0" borderId="0" xfId="0" applyFont="1" applyAlignment="1">
      <alignment vertical="center" wrapText="1"/>
    </xf>
    <xf numFmtId="0" fontId="0" fillId="0" borderId="14" xfId="0" applyBorder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0" borderId="14" xfId="0" applyFont="1" applyBorder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0" fillId="0" borderId="0" xfId="0"/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right" vertical="center"/>
    </xf>
    <xf numFmtId="0" fontId="19" fillId="4" borderId="8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topLeftCell="A4" workbookViewId="0">
      <selection activeCell="BF85" sqref="BF85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x14ac:dyDescent="0.2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1:74" ht="36.950000000000003" customHeight="1" x14ac:dyDescent="0.2">
      <c r="AR2" s="165" t="s">
        <v>5</v>
      </c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S2" s="15" t="s">
        <v>6</v>
      </c>
      <c r="BT2" s="15" t="s">
        <v>7</v>
      </c>
    </row>
    <row r="3" spans="1:74" ht="6.95" customHeight="1" x14ac:dyDescent="0.2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1:74" ht="24.95" customHeight="1" x14ac:dyDescent="0.2">
      <c r="B4" s="18"/>
      <c r="D4" s="19" t="s">
        <v>9</v>
      </c>
      <c r="AR4" s="18"/>
      <c r="AS4" s="20" t="s">
        <v>10</v>
      </c>
      <c r="BS4" s="15" t="s">
        <v>11</v>
      </c>
    </row>
    <row r="5" spans="1:74" ht="12" customHeight="1" x14ac:dyDescent="0.2">
      <c r="B5" s="18"/>
      <c r="D5" s="21" t="s">
        <v>12</v>
      </c>
      <c r="K5" s="193" t="s">
        <v>13</v>
      </c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R5" s="18"/>
      <c r="BS5" s="15" t="s">
        <v>6</v>
      </c>
    </row>
    <row r="6" spans="1:74" ht="36.950000000000003" customHeight="1" x14ac:dyDescent="0.2">
      <c r="B6" s="18"/>
      <c r="D6" s="23" t="s">
        <v>14</v>
      </c>
      <c r="K6" s="194" t="s">
        <v>315</v>
      </c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R6" s="18"/>
      <c r="BS6" s="15" t="s">
        <v>6</v>
      </c>
    </row>
    <row r="7" spans="1:74" ht="12" customHeight="1" x14ac:dyDescent="0.2">
      <c r="B7" s="18"/>
      <c r="D7" s="24" t="s">
        <v>15</v>
      </c>
      <c r="K7" s="22" t="s">
        <v>1</v>
      </c>
      <c r="AK7" s="24" t="s">
        <v>16</v>
      </c>
      <c r="AN7" s="22" t="s">
        <v>1</v>
      </c>
      <c r="AR7" s="18"/>
      <c r="BS7" s="15" t="s">
        <v>6</v>
      </c>
    </row>
    <row r="8" spans="1:74" ht="12" customHeight="1" x14ac:dyDescent="0.2">
      <c r="B8" s="18"/>
      <c r="D8" s="24" t="s">
        <v>17</v>
      </c>
      <c r="K8" s="22" t="s">
        <v>18</v>
      </c>
      <c r="AK8" s="24" t="s">
        <v>19</v>
      </c>
      <c r="AN8" s="22"/>
      <c r="AR8" s="18"/>
      <c r="BS8" s="15" t="s">
        <v>6</v>
      </c>
    </row>
    <row r="9" spans="1:74" ht="14.45" customHeight="1" x14ac:dyDescent="0.2">
      <c r="B9" s="18"/>
      <c r="AR9" s="18"/>
      <c r="BS9" s="15" t="s">
        <v>6</v>
      </c>
    </row>
    <row r="10" spans="1:74" ht="12" customHeight="1" x14ac:dyDescent="0.2">
      <c r="B10" s="18"/>
      <c r="D10" s="24" t="s">
        <v>20</v>
      </c>
      <c r="AK10" s="24" t="s">
        <v>21</v>
      </c>
      <c r="AN10" s="22" t="s">
        <v>1</v>
      </c>
      <c r="AR10" s="18"/>
      <c r="BS10" s="15" t="s">
        <v>6</v>
      </c>
    </row>
    <row r="11" spans="1:74" ht="18.399999999999999" customHeight="1" x14ac:dyDescent="0.2">
      <c r="B11" s="18"/>
      <c r="E11" s="22" t="s">
        <v>18</v>
      </c>
      <c r="AK11" s="24" t="s">
        <v>22</v>
      </c>
      <c r="AN11" s="22" t="s">
        <v>1</v>
      </c>
      <c r="AR11" s="18"/>
      <c r="BS11" s="15" t="s">
        <v>6</v>
      </c>
    </row>
    <row r="12" spans="1:74" ht="6.95" customHeight="1" x14ac:dyDescent="0.2">
      <c r="B12" s="18"/>
      <c r="AR12" s="18"/>
      <c r="BS12" s="15" t="s">
        <v>6</v>
      </c>
    </row>
    <row r="13" spans="1:74" ht="12" customHeight="1" x14ac:dyDescent="0.2">
      <c r="B13" s="18"/>
      <c r="D13" s="24" t="s">
        <v>23</v>
      </c>
      <c r="AK13" s="24" t="s">
        <v>21</v>
      </c>
      <c r="AN13" s="22" t="s">
        <v>1</v>
      </c>
      <c r="AR13" s="18"/>
      <c r="BS13" s="15" t="s">
        <v>6</v>
      </c>
    </row>
    <row r="14" spans="1:74" ht="12.75" x14ac:dyDescent="0.2">
      <c r="B14" s="18"/>
      <c r="E14" s="22" t="s">
        <v>18</v>
      </c>
      <c r="AK14" s="24" t="s">
        <v>22</v>
      </c>
      <c r="AN14" s="22" t="s">
        <v>1</v>
      </c>
      <c r="AR14" s="18"/>
      <c r="BS14" s="15" t="s">
        <v>6</v>
      </c>
    </row>
    <row r="15" spans="1:74" ht="6.95" customHeight="1" x14ac:dyDescent="0.2">
      <c r="B15" s="18"/>
      <c r="AR15" s="18"/>
      <c r="BS15" s="15" t="s">
        <v>3</v>
      </c>
    </row>
    <row r="16" spans="1:74" ht="12" customHeight="1" x14ac:dyDescent="0.2">
      <c r="B16" s="18"/>
      <c r="D16" s="24" t="s">
        <v>24</v>
      </c>
      <c r="AK16" s="24" t="s">
        <v>21</v>
      </c>
      <c r="AN16" s="22" t="s">
        <v>1</v>
      </c>
      <c r="AR16" s="18"/>
      <c r="BS16" s="15" t="s">
        <v>3</v>
      </c>
    </row>
    <row r="17" spans="2:71" ht="18.399999999999999" customHeight="1" x14ac:dyDescent="0.2">
      <c r="B17" s="18"/>
      <c r="E17" s="22" t="s">
        <v>18</v>
      </c>
      <c r="AK17" s="24" t="s">
        <v>22</v>
      </c>
      <c r="AN17" s="22" t="s">
        <v>1</v>
      </c>
      <c r="AR17" s="18"/>
      <c r="BS17" s="15" t="s">
        <v>25</v>
      </c>
    </row>
    <row r="18" spans="2:71" ht="6.95" customHeight="1" x14ac:dyDescent="0.2">
      <c r="B18" s="18"/>
      <c r="AR18" s="18"/>
      <c r="BS18" s="15" t="s">
        <v>6</v>
      </c>
    </row>
    <row r="19" spans="2:71" ht="12" customHeight="1" x14ac:dyDescent="0.2">
      <c r="B19" s="18"/>
      <c r="D19" s="24" t="s">
        <v>26</v>
      </c>
      <c r="AK19" s="24" t="s">
        <v>21</v>
      </c>
      <c r="AN19" s="22" t="s">
        <v>1</v>
      </c>
      <c r="AR19" s="18"/>
      <c r="BS19" s="15" t="s">
        <v>6</v>
      </c>
    </row>
    <row r="20" spans="2:71" ht="18.399999999999999" customHeight="1" x14ac:dyDescent="0.2">
      <c r="B20" s="18"/>
      <c r="E20" s="22" t="s">
        <v>18</v>
      </c>
      <c r="AK20" s="24" t="s">
        <v>22</v>
      </c>
      <c r="AN20" s="22" t="s">
        <v>1</v>
      </c>
      <c r="AR20" s="18"/>
      <c r="BS20" s="15" t="s">
        <v>3</v>
      </c>
    </row>
    <row r="21" spans="2:71" ht="6.95" customHeight="1" x14ac:dyDescent="0.2">
      <c r="B21" s="18"/>
      <c r="AR21" s="18"/>
    </row>
    <row r="22" spans="2:71" ht="12" customHeight="1" x14ac:dyDescent="0.2">
      <c r="B22" s="18"/>
      <c r="D22" s="24" t="s">
        <v>27</v>
      </c>
      <c r="AR22" s="18"/>
    </row>
    <row r="23" spans="2:71" ht="16.5" customHeight="1" x14ac:dyDescent="0.2">
      <c r="B23" s="18"/>
      <c r="E23" s="195" t="s">
        <v>1</v>
      </c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R23" s="18"/>
    </row>
    <row r="24" spans="2:71" ht="6.95" customHeight="1" x14ac:dyDescent="0.2">
      <c r="B24" s="18"/>
      <c r="AR24" s="18"/>
    </row>
    <row r="25" spans="2:71" ht="6.95" customHeight="1" x14ac:dyDescent="0.2">
      <c r="B25" s="18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R25" s="18"/>
    </row>
    <row r="26" spans="2:71" s="1" customFormat="1" ht="25.9" customHeight="1" x14ac:dyDescent="0.2">
      <c r="B26" s="27"/>
      <c r="D26" s="28" t="s">
        <v>28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96">
        <f>ROUND(AG94,2)</f>
        <v>0</v>
      </c>
      <c r="AL26" s="197"/>
      <c r="AM26" s="197"/>
      <c r="AN26" s="197"/>
      <c r="AO26" s="197"/>
      <c r="AR26" s="27"/>
    </row>
    <row r="27" spans="2:71" s="1" customFormat="1" ht="6.95" customHeight="1" x14ac:dyDescent="0.2">
      <c r="B27" s="27"/>
      <c r="AR27" s="27"/>
    </row>
    <row r="28" spans="2:71" s="1" customFormat="1" ht="12.75" x14ac:dyDescent="0.2">
      <c r="B28" s="27"/>
      <c r="L28" s="198" t="s">
        <v>29</v>
      </c>
      <c r="M28" s="198"/>
      <c r="N28" s="198"/>
      <c r="O28" s="198"/>
      <c r="P28" s="198"/>
      <c r="W28" s="198" t="s">
        <v>30</v>
      </c>
      <c r="X28" s="198"/>
      <c r="Y28" s="198"/>
      <c r="Z28" s="198"/>
      <c r="AA28" s="198"/>
      <c r="AB28" s="198"/>
      <c r="AC28" s="198"/>
      <c r="AD28" s="198"/>
      <c r="AE28" s="198"/>
      <c r="AK28" s="198" t="s">
        <v>31</v>
      </c>
      <c r="AL28" s="198"/>
      <c r="AM28" s="198"/>
      <c r="AN28" s="198"/>
      <c r="AO28" s="198"/>
      <c r="AR28" s="27"/>
    </row>
    <row r="29" spans="2:71" s="2" customFormat="1" ht="14.45" customHeight="1" x14ac:dyDescent="0.2">
      <c r="B29" s="31"/>
      <c r="D29" s="24" t="s">
        <v>32</v>
      </c>
      <c r="F29" s="24" t="s">
        <v>33</v>
      </c>
      <c r="L29" s="188">
        <v>0.21</v>
      </c>
      <c r="M29" s="187"/>
      <c r="N29" s="187"/>
      <c r="O29" s="187"/>
      <c r="P29" s="187"/>
      <c r="W29" s="186">
        <f>ROUND(AZ94, 2)</f>
        <v>0</v>
      </c>
      <c r="X29" s="187"/>
      <c r="Y29" s="187"/>
      <c r="Z29" s="187"/>
      <c r="AA29" s="187"/>
      <c r="AB29" s="187"/>
      <c r="AC29" s="187"/>
      <c r="AD29" s="187"/>
      <c r="AE29" s="187"/>
      <c r="AK29" s="186">
        <f>ROUND(AV94, 2)</f>
        <v>0</v>
      </c>
      <c r="AL29" s="187"/>
      <c r="AM29" s="187"/>
      <c r="AN29" s="187"/>
      <c r="AO29" s="187"/>
      <c r="AR29" s="31"/>
    </row>
    <row r="30" spans="2:71" s="2" customFormat="1" ht="14.45" customHeight="1" x14ac:dyDescent="0.2">
      <c r="B30" s="31"/>
      <c r="F30" s="24" t="s">
        <v>34</v>
      </c>
      <c r="L30" s="188">
        <v>0.12</v>
      </c>
      <c r="M30" s="187"/>
      <c r="N30" s="187"/>
      <c r="O30" s="187"/>
      <c r="P30" s="187"/>
      <c r="W30" s="186">
        <f>ROUND(BA94, 2)</f>
        <v>0</v>
      </c>
      <c r="X30" s="187"/>
      <c r="Y30" s="187"/>
      <c r="Z30" s="187"/>
      <c r="AA30" s="187"/>
      <c r="AB30" s="187"/>
      <c r="AC30" s="187"/>
      <c r="AD30" s="187"/>
      <c r="AE30" s="187"/>
      <c r="AK30" s="186">
        <f>ROUND(AW94, 2)</f>
        <v>0</v>
      </c>
      <c r="AL30" s="187"/>
      <c r="AM30" s="187"/>
      <c r="AN30" s="187"/>
      <c r="AO30" s="187"/>
      <c r="AR30" s="31"/>
    </row>
    <row r="31" spans="2:71" s="2" customFormat="1" ht="14.45" hidden="1" customHeight="1" x14ac:dyDescent="0.2">
      <c r="B31" s="31"/>
      <c r="F31" s="24" t="s">
        <v>35</v>
      </c>
      <c r="L31" s="188">
        <v>0.21</v>
      </c>
      <c r="M31" s="187"/>
      <c r="N31" s="187"/>
      <c r="O31" s="187"/>
      <c r="P31" s="187"/>
      <c r="W31" s="186">
        <f>ROUND(BB94, 2)</f>
        <v>0</v>
      </c>
      <c r="X31" s="187"/>
      <c r="Y31" s="187"/>
      <c r="Z31" s="187"/>
      <c r="AA31" s="187"/>
      <c r="AB31" s="187"/>
      <c r="AC31" s="187"/>
      <c r="AD31" s="187"/>
      <c r="AE31" s="187"/>
      <c r="AK31" s="186">
        <v>0</v>
      </c>
      <c r="AL31" s="187"/>
      <c r="AM31" s="187"/>
      <c r="AN31" s="187"/>
      <c r="AO31" s="187"/>
      <c r="AR31" s="31"/>
    </row>
    <row r="32" spans="2:71" s="2" customFormat="1" ht="14.45" hidden="1" customHeight="1" x14ac:dyDescent="0.2">
      <c r="B32" s="31"/>
      <c r="F32" s="24" t="s">
        <v>36</v>
      </c>
      <c r="L32" s="188">
        <v>0.12</v>
      </c>
      <c r="M32" s="187"/>
      <c r="N32" s="187"/>
      <c r="O32" s="187"/>
      <c r="P32" s="187"/>
      <c r="W32" s="186">
        <f>ROUND(BC94, 2)</f>
        <v>0</v>
      </c>
      <c r="X32" s="187"/>
      <c r="Y32" s="187"/>
      <c r="Z32" s="187"/>
      <c r="AA32" s="187"/>
      <c r="AB32" s="187"/>
      <c r="AC32" s="187"/>
      <c r="AD32" s="187"/>
      <c r="AE32" s="187"/>
      <c r="AK32" s="186">
        <v>0</v>
      </c>
      <c r="AL32" s="187"/>
      <c r="AM32" s="187"/>
      <c r="AN32" s="187"/>
      <c r="AO32" s="187"/>
      <c r="AR32" s="31"/>
    </row>
    <row r="33" spans="2:44" s="2" customFormat="1" ht="14.45" hidden="1" customHeight="1" x14ac:dyDescent="0.2">
      <c r="B33" s="31"/>
      <c r="F33" s="24" t="s">
        <v>37</v>
      </c>
      <c r="L33" s="188">
        <v>0</v>
      </c>
      <c r="M33" s="187"/>
      <c r="N33" s="187"/>
      <c r="O33" s="187"/>
      <c r="P33" s="187"/>
      <c r="W33" s="186">
        <f>ROUND(BD94, 2)</f>
        <v>0</v>
      </c>
      <c r="X33" s="187"/>
      <c r="Y33" s="187"/>
      <c r="Z33" s="187"/>
      <c r="AA33" s="187"/>
      <c r="AB33" s="187"/>
      <c r="AC33" s="187"/>
      <c r="AD33" s="187"/>
      <c r="AE33" s="187"/>
      <c r="AK33" s="186">
        <v>0</v>
      </c>
      <c r="AL33" s="187"/>
      <c r="AM33" s="187"/>
      <c r="AN33" s="187"/>
      <c r="AO33" s="187"/>
      <c r="AR33" s="31"/>
    </row>
    <row r="34" spans="2:44" s="1" customFormat="1" ht="6.95" customHeight="1" x14ac:dyDescent="0.2">
      <c r="B34" s="27"/>
      <c r="AR34" s="27"/>
    </row>
    <row r="35" spans="2:44" s="1" customFormat="1" ht="25.9" customHeight="1" x14ac:dyDescent="0.2">
      <c r="B35" s="27"/>
      <c r="C35" s="32"/>
      <c r="D35" s="33" t="s">
        <v>38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39</v>
      </c>
      <c r="U35" s="34"/>
      <c r="V35" s="34"/>
      <c r="W35" s="34"/>
      <c r="X35" s="189" t="s">
        <v>40</v>
      </c>
      <c r="Y35" s="190"/>
      <c r="Z35" s="190"/>
      <c r="AA35" s="190"/>
      <c r="AB35" s="190"/>
      <c r="AC35" s="34"/>
      <c r="AD35" s="34"/>
      <c r="AE35" s="34"/>
      <c r="AF35" s="34"/>
      <c r="AG35" s="34"/>
      <c r="AH35" s="34"/>
      <c r="AI35" s="34"/>
      <c r="AJ35" s="34"/>
      <c r="AK35" s="191">
        <f>SUM(AK26:AK33)</f>
        <v>0</v>
      </c>
      <c r="AL35" s="190"/>
      <c r="AM35" s="190"/>
      <c r="AN35" s="190"/>
      <c r="AO35" s="192"/>
      <c r="AP35" s="32"/>
      <c r="AQ35" s="32"/>
      <c r="AR35" s="27"/>
    </row>
    <row r="36" spans="2:44" s="1" customFormat="1" ht="6.95" customHeight="1" x14ac:dyDescent="0.2">
      <c r="B36" s="27"/>
      <c r="AR36" s="27"/>
    </row>
    <row r="37" spans="2:44" s="1" customFormat="1" ht="14.45" customHeight="1" x14ac:dyDescent="0.2">
      <c r="B37" s="27"/>
      <c r="AR37" s="27"/>
    </row>
    <row r="38" spans="2:44" ht="14.45" customHeight="1" x14ac:dyDescent="0.2">
      <c r="B38" s="18"/>
      <c r="AR38" s="18"/>
    </row>
    <row r="39" spans="2:44" ht="14.45" customHeight="1" x14ac:dyDescent="0.2">
      <c r="B39" s="18"/>
      <c r="AR39" s="18"/>
    </row>
    <row r="40" spans="2:44" ht="14.45" customHeight="1" x14ac:dyDescent="0.2">
      <c r="B40" s="18"/>
      <c r="AR40" s="18"/>
    </row>
    <row r="41" spans="2:44" ht="14.45" customHeight="1" x14ac:dyDescent="0.2">
      <c r="B41" s="18"/>
      <c r="AR41" s="18"/>
    </row>
    <row r="42" spans="2:44" ht="14.45" customHeight="1" x14ac:dyDescent="0.2">
      <c r="B42" s="18"/>
      <c r="AR42" s="18"/>
    </row>
    <row r="43" spans="2:44" ht="14.45" customHeight="1" x14ac:dyDescent="0.2">
      <c r="B43" s="18"/>
      <c r="AR43" s="18"/>
    </row>
    <row r="44" spans="2:44" ht="14.45" customHeight="1" x14ac:dyDescent="0.2">
      <c r="B44" s="18"/>
      <c r="AR44" s="18"/>
    </row>
    <row r="45" spans="2:44" ht="14.45" customHeight="1" x14ac:dyDescent="0.2">
      <c r="B45" s="18"/>
      <c r="AR45" s="18"/>
    </row>
    <row r="46" spans="2:44" ht="14.45" customHeight="1" x14ac:dyDescent="0.2">
      <c r="B46" s="18"/>
      <c r="AR46" s="18"/>
    </row>
    <row r="47" spans="2:44" ht="14.45" customHeight="1" x14ac:dyDescent="0.2">
      <c r="B47" s="18"/>
      <c r="AR47" s="18"/>
    </row>
    <row r="48" spans="2:44" ht="14.45" customHeight="1" x14ac:dyDescent="0.2">
      <c r="B48" s="18"/>
      <c r="AR48" s="18"/>
    </row>
    <row r="49" spans="2:44" s="1" customFormat="1" ht="14.45" customHeight="1" x14ac:dyDescent="0.2">
      <c r="B49" s="27"/>
      <c r="D49" s="36" t="s">
        <v>41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6" t="s">
        <v>42</v>
      </c>
      <c r="AI49" s="37"/>
      <c r="AJ49" s="37"/>
      <c r="AK49" s="37"/>
      <c r="AL49" s="37"/>
      <c r="AM49" s="37"/>
      <c r="AN49" s="37"/>
      <c r="AO49" s="37"/>
      <c r="AR49" s="27"/>
    </row>
    <row r="50" spans="2:44" x14ac:dyDescent="0.2">
      <c r="B50" s="18"/>
      <c r="AR50" s="18"/>
    </row>
    <row r="51" spans="2:44" x14ac:dyDescent="0.2">
      <c r="B51" s="18"/>
      <c r="AR51" s="18"/>
    </row>
    <row r="52" spans="2:44" x14ac:dyDescent="0.2">
      <c r="B52" s="18"/>
      <c r="AR52" s="18"/>
    </row>
    <row r="53" spans="2:44" x14ac:dyDescent="0.2">
      <c r="B53" s="18"/>
      <c r="AR53" s="18"/>
    </row>
    <row r="54" spans="2:44" x14ac:dyDescent="0.2">
      <c r="B54" s="18"/>
      <c r="AR54" s="18"/>
    </row>
    <row r="55" spans="2:44" x14ac:dyDescent="0.2">
      <c r="B55" s="18"/>
      <c r="AR55" s="18"/>
    </row>
    <row r="56" spans="2:44" x14ac:dyDescent="0.2">
      <c r="B56" s="18"/>
      <c r="AR56" s="18"/>
    </row>
    <row r="57" spans="2:44" x14ac:dyDescent="0.2">
      <c r="B57" s="18"/>
      <c r="AR57" s="18"/>
    </row>
    <row r="58" spans="2:44" x14ac:dyDescent="0.2">
      <c r="B58" s="18"/>
      <c r="AR58" s="18"/>
    </row>
    <row r="59" spans="2:44" x14ac:dyDescent="0.2">
      <c r="B59" s="18"/>
      <c r="AR59" s="18"/>
    </row>
    <row r="60" spans="2:44" s="1" customFormat="1" ht="12.75" x14ac:dyDescent="0.2">
      <c r="B60" s="27"/>
      <c r="D60" s="38" t="s">
        <v>43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8" t="s">
        <v>44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8" t="s">
        <v>43</v>
      </c>
      <c r="AI60" s="29"/>
      <c r="AJ60" s="29"/>
      <c r="AK60" s="29"/>
      <c r="AL60" s="29"/>
      <c r="AM60" s="38" t="s">
        <v>44</v>
      </c>
      <c r="AN60" s="29"/>
      <c r="AO60" s="29"/>
      <c r="AR60" s="27"/>
    </row>
    <row r="61" spans="2:44" x14ac:dyDescent="0.2">
      <c r="B61" s="18"/>
      <c r="AR61" s="18"/>
    </row>
    <row r="62" spans="2:44" x14ac:dyDescent="0.2">
      <c r="B62" s="18"/>
      <c r="AR62" s="18"/>
    </row>
    <row r="63" spans="2:44" x14ac:dyDescent="0.2">
      <c r="B63" s="18"/>
      <c r="AR63" s="18"/>
    </row>
    <row r="64" spans="2:44" s="1" customFormat="1" ht="12.75" x14ac:dyDescent="0.2">
      <c r="B64" s="27"/>
      <c r="D64" s="36" t="s">
        <v>45</v>
      </c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6" t="s">
        <v>46</v>
      </c>
      <c r="AI64" s="37"/>
      <c r="AJ64" s="37"/>
      <c r="AK64" s="37"/>
      <c r="AL64" s="37"/>
      <c r="AM64" s="37"/>
      <c r="AN64" s="37"/>
      <c r="AO64" s="37"/>
      <c r="AR64" s="27"/>
    </row>
    <row r="65" spans="2:44" x14ac:dyDescent="0.2">
      <c r="B65" s="18"/>
      <c r="AR65" s="18"/>
    </row>
    <row r="66" spans="2:44" x14ac:dyDescent="0.2">
      <c r="B66" s="18"/>
      <c r="AR66" s="18"/>
    </row>
    <row r="67" spans="2:44" x14ac:dyDescent="0.2">
      <c r="B67" s="18"/>
      <c r="AR67" s="18"/>
    </row>
    <row r="68" spans="2:44" x14ac:dyDescent="0.2">
      <c r="B68" s="18"/>
      <c r="AR68" s="18"/>
    </row>
    <row r="69" spans="2:44" x14ac:dyDescent="0.2">
      <c r="B69" s="18"/>
      <c r="AR69" s="18"/>
    </row>
    <row r="70" spans="2:44" x14ac:dyDescent="0.2">
      <c r="B70" s="18"/>
      <c r="AR70" s="18"/>
    </row>
    <row r="71" spans="2:44" x14ac:dyDescent="0.2">
      <c r="B71" s="18"/>
      <c r="AR71" s="18"/>
    </row>
    <row r="72" spans="2:44" x14ac:dyDescent="0.2">
      <c r="B72" s="18"/>
      <c r="AR72" s="18"/>
    </row>
    <row r="73" spans="2:44" x14ac:dyDescent="0.2">
      <c r="B73" s="18"/>
      <c r="AR73" s="18"/>
    </row>
    <row r="74" spans="2:44" x14ac:dyDescent="0.2">
      <c r="B74" s="18"/>
      <c r="AR74" s="18"/>
    </row>
    <row r="75" spans="2:44" s="1" customFormat="1" ht="12.75" x14ac:dyDescent="0.2">
      <c r="B75" s="27"/>
      <c r="D75" s="38" t="s">
        <v>43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8" t="s">
        <v>44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8" t="s">
        <v>43</v>
      </c>
      <c r="AI75" s="29"/>
      <c r="AJ75" s="29"/>
      <c r="AK75" s="29"/>
      <c r="AL75" s="29"/>
      <c r="AM75" s="38" t="s">
        <v>44</v>
      </c>
      <c r="AN75" s="29"/>
      <c r="AO75" s="29"/>
      <c r="AR75" s="27"/>
    </row>
    <row r="76" spans="2:44" s="1" customFormat="1" x14ac:dyDescent="0.2">
      <c r="B76" s="27"/>
      <c r="AR76" s="27"/>
    </row>
    <row r="77" spans="2:44" s="1" customFormat="1" ht="6.95" customHeight="1" x14ac:dyDescent="0.2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27"/>
    </row>
    <row r="81" spans="1:91" s="1" customFormat="1" ht="6.95" customHeight="1" x14ac:dyDescent="0.2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27"/>
    </row>
    <row r="82" spans="1:91" s="1" customFormat="1" ht="24.95" customHeight="1" x14ac:dyDescent="0.2">
      <c r="B82" s="27"/>
      <c r="C82" s="19" t="s">
        <v>47</v>
      </c>
      <c r="AR82" s="27"/>
    </row>
    <row r="83" spans="1:91" s="1" customFormat="1" ht="6.95" customHeight="1" x14ac:dyDescent="0.2">
      <c r="B83" s="27"/>
      <c r="AR83" s="27"/>
    </row>
    <row r="84" spans="1:91" s="3" customFormat="1" ht="12" customHeight="1" x14ac:dyDescent="0.2">
      <c r="B84" s="43"/>
      <c r="C84" s="24" t="s">
        <v>12</v>
      </c>
      <c r="L84" s="3" t="str">
        <f>K5</f>
        <v>IMPORT</v>
      </c>
      <c r="AR84" s="43"/>
    </row>
    <row r="85" spans="1:91" s="4" customFormat="1" ht="36.950000000000003" customHeight="1" x14ac:dyDescent="0.2">
      <c r="B85" s="44"/>
      <c r="C85" s="45" t="s">
        <v>14</v>
      </c>
      <c r="L85" s="177" t="str">
        <f>K6</f>
        <v>Protipožární dveře budova L</v>
      </c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R85" s="44"/>
    </row>
    <row r="86" spans="1:91" s="1" customFormat="1" ht="6.95" customHeight="1" x14ac:dyDescent="0.2">
      <c r="B86" s="27"/>
      <c r="AR86" s="27"/>
    </row>
    <row r="87" spans="1:91" s="1" customFormat="1" ht="12" customHeight="1" x14ac:dyDescent="0.2">
      <c r="B87" s="27"/>
      <c r="C87" s="24" t="s">
        <v>17</v>
      </c>
      <c r="L87" s="46" t="str">
        <f>IF(K8="","",K8)</f>
        <v xml:space="preserve"> </v>
      </c>
      <c r="AI87" s="24" t="s">
        <v>19</v>
      </c>
      <c r="AM87" s="179"/>
      <c r="AN87" s="179"/>
      <c r="AR87" s="27"/>
    </row>
    <row r="88" spans="1:91" s="1" customFormat="1" ht="6.95" customHeight="1" x14ac:dyDescent="0.2">
      <c r="B88" s="27"/>
      <c r="AR88" s="27"/>
    </row>
    <row r="89" spans="1:91" s="1" customFormat="1" ht="15.2" customHeight="1" x14ac:dyDescent="0.2">
      <c r="B89" s="27"/>
      <c r="C89" s="24" t="s">
        <v>20</v>
      </c>
      <c r="L89" s="3" t="str">
        <f>IF(E11= "","",E11)</f>
        <v xml:space="preserve"> </v>
      </c>
      <c r="AI89" s="24" t="s">
        <v>24</v>
      </c>
      <c r="AM89" s="180" t="str">
        <f>IF(E17="","",E17)</f>
        <v xml:space="preserve"> </v>
      </c>
      <c r="AN89" s="181"/>
      <c r="AO89" s="181"/>
      <c r="AP89" s="181"/>
      <c r="AR89" s="27"/>
      <c r="AS89" s="182" t="s">
        <v>48</v>
      </c>
      <c r="AT89" s="183"/>
      <c r="AU89" s="48"/>
      <c r="AV89" s="48"/>
      <c r="AW89" s="48"/>
      <c r="AX89" s="48"/>
      <c r="AY89" s="48"/>
      <c r="AZ89" s="48"/>
      <c r="BA89" s="48"/>
      <c r="BB89" s="48"/>
      <c r="BC89" s="48"/>
      <c r="BD89" s="49"/>
    </row>
    <row r="90" spans="1:91" s="1" customFormat="1" ht="15.2" customHeight="1" x14ac:dyDescent="0.2">
      <c r="B90" s="27"/>
      <c r="C90" s="24" t="s">
        <v>23</v>
      </c>
      <c r="L90" s="3" t="str">
        <f>IF(E14="","",E14)</f>
        <v xml:space="preserve"> </v>
      </c>
      <c r="AI90" s="24" t="s">
        <v>26</v>
      </c>
      <c r="AM90" s="180" t="str">
        <f>IF(E20="","",E20)</f>
        <v xml:space="preserve"> </v>
      </c>
      <c r="AN90" s="181"/>
      <c r="AO90" s="181"/>
      <c r="AP90" s="181"/>
      <c r="AR90" s="27"/>
      <c r="AS90" s="184"/>
      <c r="AT90" s="185"/>
      <c r="BD90" s="51"/>
    </row>
    <row r="91" spans="1:91" s="1" customFormat="1" ht="10.9" customHeight="1" x14ac:dyDescent="0.2">
      <c r="B91" s="27"/>
      <c r="AR91" s="27"/>
      <c r="AS91" s="184"/>
      <c r="AT91" s="185"/>
      <c r="BD91" s="51"/>
    </row>
    <row r="92" spans="1:91" s="1" customFormat="1" ht="29.25" customHeight="1" x14ac:dyDescent="0.2">
      <c r="B92" s="27"/>
      <c r="C92" s="167" t="s">
        <v>49</v>
      </c>
      <c r="D92" s="168"/>
      <c r="E92" s="168"/>
      <c r="F92" s="168"/>
      <c r="G92" s="168"/>
      <c r="H92" s="52"/>
      <c r="I92" s="169" t="s">
        <v>50</v>
      </c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70" t="s">
        <v>51</v>
      </c>
      <c r="AH92" s="168"/>
      <c r="AI92" s="168"/>
      <c r="AJ92" s="168"/>
      <c r="AK92" s="168"/>
      <c r="AL92" s="168"/>
      <c r="AM92" s="168"/>
      <c r="AN92" s="169" t="s">
        <v>52</v>
      </c>
      <c r="AO92" s="168"/>
      <c r="AP92" s="171"/>
      <c r="AQ92" s="53" t="s">
        <v>53</v>
      </c>
      <c r="AR92" s="27"/>
      <c r="AS92" s="54" t="s">
        <v>54</v>
      </c>
      <c r="AT92" s="55" t="s">
        <v>55</v>
      </c>
      <c r="AU92" s="55" t="s">
        <v>56</v>
      </c>
      <c r="AV92" s="55" t="s">
        <v>57</v>
      </c>
      <c r="AW92" s="55" t="s">
        <v>58</v>
      </c>
      <c r="AX92" s="55" t="s">
        <v>59</v>
      </c>
      <c r="AY92" s="55" t="s">
        <v>60</v>
      </c>
      <c r="AZ92" s="55" t="s">
        <v>61</v>
      </c>
      <c r="BA92" s="55" t="s">
        <v>62</v>
      </c>
      <c r="BB92" s="55" t="s">
        <v>63</v>
      </c>
      <c r="BC92" s="55" t="s">
        <v>64</v>
      </c>
      <c r="BD92" s="56" t="s">
        <v>65</v>
      </c>
    </row>
    <row r="93" spans="1:91" s="1" customFormat="1" ht="10.9" customHeight="1" x14ac:dyDescent="0.2">
      <c r="B93" s="27"/>
      <c r="AR93" s="27"/>
      <c r="AS93" s="57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9"/>
    </row>
    <row r="94" spans="1:91" s="5" customFormat="1" ht="32.450000000000003" customHeight="1" x14ac:dyDescent="0.2">
      <c r="B94" s="58"/>
      <c r="C94" s="59" t="s">
        <v>66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175">
        <f>ROUND(AG95,2)</f>
        <v>0</v>
      </c>
      <c r="AH94" s="175"/>
      <c r="AI94" s="175"/>
      <c r="AJ94" s="175"/>
      <c r="AK94" s="175"/>
      <c r="AL94" s="175"/>
      <c r="AM94" s="175"/>
      <c r="AN94" s="176">
        <f>SUM(AG94,AT94)</f>
        <v>0</v>
      </c>
      <c r="AO94" s="176"/>
      <c r="AP94" s="176"/>
      <c r="AQ94" s="62" t="s">
        <v>1</v>
      </c>
      <c r="AR94" s="58"/>
      <c r="AS94" s="63">
        <f>ROUND(AS95,2)</f>
        <v>0</v>
      </c>
      <c r="AT94" s="64">
        <f>ROUND(SUM(AV94:AW94),2)</f>
        <v>0</v>
      </c>
      <c r="AU94" s="65">
        <f>ROUND(AU95,5)</f>
        <v>18.626919999999998</v>
      </c>
      <c r="AV94" s="64">
        <f>ROUND(AZ94*L29,2)</f>
        <v>0</v>
      </c>
      <c r="AW94" s="64">
        <f>ROUND(BA94*L30,2)</f>
        <v>0</v>
      </c>
      <c r="AX94" s="64">
        <f>ROUND(BB94*L29,2)</f>
        <v>0</v>
      </c>
      <c r="AY94" s="64">
        <f>ROUND(BC94*L30,2)</f>
        <v>0</v>
      </c>
      <c r="AZ94" s="64">
        <f>ROUND(AZ95,2)</f>
        <v>0</v>
      </c>
      <c r="BA94" s="64">
        <f>ROUND(BA95,2)</f>
        <v>0</v>
      </c>
      <c r="BB94" s="64">
        <f>ROUND(BB95,2)</f>
        <v>0</v>
      </c>
      <c r="BC94" s="64">
        <f>ROUND(BC95,2)</f>
        <v>0</v>
      </c>
      <c r="BD94" s="66">
        <f>ROUND(BD95,2)</f>
        <v>0</v>
      </c>
      <c r="BS94" s="67" t="s">
        <v>67</v>
      </c>
      <c r="BT94" s="67" t="s">
        <v>68</v>
      </c>
      <c r="BU94" s="68" t="s">
        <v>69</v>
      </c>
      <c r="BV94" s="67" t="s">
        <v>13</v>
      </c>
      <c r="BW94" s="67" t="s">
        <v>4</v>
      </c>
      <c r="BX94" s="67" t="s">
        <v>70</v>
      </c>
      <c r="CL94" s="67" t="s">
        <v>1</v>
      </c>
    </row>
    <row r="95" spans="1:91" s="6" customFormat="1" ht="37.5" customHeight="1" x14ac:dyDescent="0.2">
      <c r="A95" s="69" t="s">
        <v>71</v>
      </c>
      <c r="B95" s="70"/>
      <c r="C95" s="71"/>
      <c r="D95" s="174">
        <v>1</v>
      </c>
      <c r="E95" s="174"/>
      <c r="F95" s="174"/>
      <c r="G95" s="174"/>
      <c r="H95" s="174"/>
      <c r="I95" s="72"/>
      <c r="J95" s="174" t="s">
        <v>316</v>
      </c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2">
        <f>'Protipožární dveře L - Př...'!J30</f>
        <v>0</v>
      </c>
      <c r="AH95" s="173"/>
      <c r="AI95" s="173"/>
      <c r="AJ95" s="173"/>
      <c r="AK95" s="173"/>
      <c r="AL95" s="173"/>
      <c r="AM95" s="173"/>
      <c r="AN95" s="172">
        <f>SUM(AG95,AT95)</f>
        <v>0</v>
      </c>
      <c r="AO95" s="173"/>
      <c r="AP95" s="173"/>
      <c r="AQ95" s="73" t="s">
        <v>72</v>
      </c>
      <c r="AR95" s="70"/>
      <c r="AS95" s="74">
        <v>0</v>
      </c>
      <c r="AT95" s="75">
        <f>ROUND(SUM(AV95:AW95),2)</f>
        <v>0</v>
      </c>
      <c r="AU95" s="76">
        <f>'Protipožární dveře L - Př...'!P126</f>
        <v>18.626917999999996</v>
      </c>
      <c r="AV95" s="75">
        <f>'Protipožární dveře L - Př...'!J33</f>
        <v>0</v>
      </c>
      <c r="AW95" s="75">
        <f>'Protipožární dveře L - Př...'!J34</f>
        <v>0</v>
      </c>
      <c r="AX95" s="75">
        <f>'Protipožární dveře L - Př...'!J35</f>
        <v>0</v>
      </c>
      <c r="AY95" s="75">
        <f>'Protipožární dveře L - Př...'!J36</f>
        <v>0</v>
      </c>
      <c r="AZ95" s="75">
        <f>'Protipožární dveře L - Př...'!F33</f>
        <v>0</v>
      </c>
      <c r="BA95" s="75">
        <f>'Protipožární dveře L - Př...'!F34</f>
        <v>0</v>
      </c>
      <c r="BB95" s="75">
        <f>'Protipožární dveře L - Př...'!F35</f>
        <v>0</v>
      </c>
      <c r="BC95" s="75">
        <f>'Protipožární dveře L - Př...'!F36</f>
        <v>0</v>
      </c>
      <c r="BD95" s="77">
        <f>'Protipožární dveře L - Př...'!F37</f>
        <v>0</v>
      </c>
      <c r="BT95" s="78" t="s">
        <v>73</v>
      </c>
      <c r="BV95" s="78" t="s">
        <v>13</v>
      </c>
      <c r="BW95" s="78" t="s">
        <v>74</v>
      </c>
      <c r="BX95" s="78" t="s">
        <v>4</v>
      </c>
      <c r="CL95" s="78" t="s">
        <v>1</v>
      </c>
      <c r="CM95" s="78" t="s">
        <v>75</v>
      </c>
    </row>
    <row r="96" spans="1:91" s="1" customFormat="1" ht="30" customHeight="1" x14ac:dyDescent="0.2">
      <c r="B96" s="27"/>
      <c r="AR96" s="27"/>
    </row>
    <row r="97" spans="2:44" s="1" customFormat="1" ht="6.95" customHeight="1" x14ac:dyDescent="0.2"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27"/>
    </row>
  </sheetData>
  <mergeCells count="40">
    <mergeCell ref="K5:AJ5"/>
    <mergeCell ref="K6:AJ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Protipožární dveře L - Př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52"/>
  <sheetViews>
    <sheetView showGridLines="0" topLeftCell="A240" workbookViewId="0">
      <selection activeCell="J267" sqref="J267"/>
    </sheetView>
  </sheetViews>
  <sheetFormatPr defaultRowHeight="11.2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165" t="s">
        <v>5</v>
      </c>
      <c r="M2" s="166"/>
      <c r="N2" s="166"/>
      <c r="O2" s="166"/>
      <c r="P2" s="166"/>
      <c r="Q2" s="166"/>
      <c r="R2" s="166"/>
      <c r="S2" s="166"/>
      <c r="T2" s="166"/>
      <c r="U2" s="166"/>
      <c r="V2" s="166"/>
      <c r="AT2" s="15" t="s">
        <v>74</v>
      </c>
    </row>
    <row r="3" spans="2:46" ht="6.95" customHeight="1" x14ac:dyDescent="0.2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pans="2:46" ht="24.95" customHeight="1" x14ac:dyDescent="0.2">
      <c r="B4" s="18"/>
      <c r="D4" s="19" t="s">
        <v>76</v>
      </c>
      <c r="L4" s="18"/>
      <c r="M4" s="79" t="s">
        <v>10</v>
      </c>
      <c r="AT4" s="15" t="s">
        <v>3</v>
      </c>
    </row>
    <row r="5" spans="2:46" ht="6.95" customHeight="1" x14ac:dyDescent="0.2">
      <c r="B5" s="18"/>
      <c r="L5" s="18"/>
    </row>
    <row r="6" spans="2:46" ht="12" customHeight="1" x14ac:dyDescent="0.2">
      <c r="B6" s="18"/>
      <c r="D6" s="24" t="s">
        <v>14</v>
      </c>
      <c r="L6" s="18"/>
    </row>
    <row r="7" spans="2:46" ht="16.5" customHeight="1" x14ac:dyDescent="0.2">
      <c r="B7" s="18"/>
      <c r="E7" s="200" t="str">
        <f>'Rekapitulace stavby'!K6</f>
        <v>Protipožární dveře budova L</v>
      </c>
      <c r="F7" s="201"/>
      <c r="G7" s="201"/>
      <c r="H7" s="201"/>
      <c r="L7" s="18"/>
    </row>
    <row r="8" spans="2:46" s="1" customFormat="1" ht="12" customHeight="1" x14ac:dyDescent="0.2">
      <c r="B8" s="27"/>
      <c r="D8" s="24" t="s">
        <v>77</v>
      </c>
      <c r="L8" s="27"/>
    </row>
    <row r="9" spans="2:46" s="1" customFormat="1" ht="30" customHeight="1" x14ac:dyDescent="0.2">
      <c r="B9" s="27"/>
      <c r="E9" s="177" t="s">
        <v>316</v>
      </c>
      <c r="F9" s="199"/>
      <c r="G9" s="199"/>
      <c r="H9" s="199"/>
      <c r="L9" s="27"/>
    </row>
    <row r="10" spans="2:46" s="1" customFormat="1" x14ac:dyDescent="0.2">
      <c r="B10" s="27"/>
      <c r="L10" s="27"/>
    </row>
    <row r="11" spans="2:46" s="1" customFormat="1" ht="12" customHeight="1" x14ac:dyDescent="0.2">
      <c r="B11" s="27"/>
      <c r="D11" s="24" t="s">
        <v>15</v>
      </c>
      <c r="F11" s="22" t="s">
        <v>1</v>
      </c>
      <c r="I11" s="24" t="s">
        <v>16</v>
      </c>
      <c r="J11" s="22" t="s">
        <v>1</v>
      </c>
      <c r="L11" s="27"/>
    </row>
    <row r="12" spans="2:46" s="1" customFormat="1" ht="12" customHeight="1" x14ac:dyDescent="0.2">
      <c r="B12" s="27"/>
      <c r="D12" s="24" t="s">
        <v>17</v>
      </c>
      <c r="F12" s="22" t="s">
        <v>18</v>
      </c>
      <c r="I12" s="24" t="s">
        <v>19</v>
      </c>
      <c r="J12" s="47"/>
      <c r="L12" s="27"/>
    </row>
    <row r="13" spans="2:46" s="1" customFormat="1" ht="10.9" customHeight="1" x14ac:dyDescent="0.2">
      <c r="B13" s="27"/>
      <c r="L13" s="27"/>
    </row>
    <row r="14" spans="2:46" s="1" customFormat="1" ht="12" customHeight="1" x14ac:dyDescent="0.2">
      <c r="B14" s="27"/>
      <c r="D14" s="24" t="s">
        <v>20</v>
      </c>
      <c r="I14" s="24" t="s">
        <v>21</v>
      </c>
      <c r="J14" s="22" t="str">
        <f>IF('Rekapitulace stavby'!AN10="","",'Rekapitulace stavby'!AN10)</f>
        <v/>
      </c>
      <c r="L14" s="27"/>
    </row>
    <row r="15" spans="2:46" s="1" customFormat="1" ht="18" customHeight="1" x14ac:dyDescent="0.2">
      <c r="B15" s="27"/>
      <c r="E15" s="22" t="str">
        <f>IF('Rekapitulace stavby'!E11="","",'Rekapitulace stavby'!E11)</f>
        <v xml:space="preserve"> </v>
      </c>
      <c r="I15" s="24" t="s">
        <v>22</v>
      </c>
      <c r="J15" s="22" t="str">
        <f>IF('Rekapitulace stavby'!AN11="","",'Rekapitulace stavby'!AN11)</f>
        <v/>
      </c>
      <c r="L15" s="27"/>
    </row>
    <row r="16" spans="2:46" s="1" customFormat="1" ht="6.95" customHeight="1" x14ac:dyDescent="0.2">
      <c r="B16" s="27"/>
      <c r="L16" s="27"/>
    </row>
    <row r="17" spans="2:12" s="1" customFormat="1" ht="12" customHeight="1" x14ac:dyDescent="0.2">
      <c r="B17" s="27"/>
      <c r="D17" s="24" t="s">
        <v>23</v>
      </c>
      <c r="I17" s="24" t="s">
        <v>21</v>
      </c>
      <c r="J17" s="22" t="str">
        <f>'Rekapitulace stavby'!AN13</f>
        <v/>
      </c>
      <c r="L17" s="27"/>
    </row>
    <row r="18" spans="2:12" s="1" customFormat="1" ht="18" customHeight="1" x14ac:dyDescent="0.2">
      <c r="B18" s="27"/>
      <c r="E18" s="193" t="str">
        <f>'Rekapitulace stavby'!E14</f>
        <v xml:space="preserve"> </v>
      </c>
      <c r="F18" s="193"/>
      <c r="G18" s="193"/>
      <c r="H18" s="193"/>
      <c r="I18" s="24" t="s">
        <v>22</v>
      </c>
      <c r="J18" s="22" t="str">
        <f>'Rekapitulace stavby'!AN14</f>
        <v/>
      </c>
      <c r="L18" s="27"/>
    </row>
    <row r="19" spans="2:12" s="1" customFormat="1" ht="6.95" customHeight="1" x14ac:dyDescent="0.2">
      <c r="B19" s="27"/>
      <c r="L19" s="27"/>
    </row>
    <row r="20" spans="2:12" s="1" customFormat="1" ht="12" customHeight="1" x14ac:dyDescent="0.2">
      <c r="B20" s="27"/>
      <c r="D20" s="24" t="s">
        <v>24</v>
      </c>
      <c r="I20" s="24" t="s">
        <v>21</v>
      </c>
      <c r="J20" s="22" t="str">
        <f>IF('Rekapitulace stavby'!AN16="","",'Rekapitulace stavby'!AN16)</f>
        <v/>
      </c>
      <c r="L20" s="27"/>
    </row>
    <row r="21" spans="2:12" s="1" customFormat="1" ht="18" customHeight="1" x14ac:dyDescent="0.2">
      <c r="B21" s="27"/>
      <c r="E21" s="22" t="str">
        <f>IF('Rekapitulace stavby'!E17="","",'Rekapitulace stavby'!E17)</f>
        <v xml:space="preserve"> </v>
      </c>
      <c r="I21" s="24" t="s">
        <v>22</v>
      </c>
      <c r="J21" s="22" t="str">
        <f>IF('Rekapitulace stavby'!AN17="","",'Rekapitulace stavby'!AN17)</f>
        <v/>
      </c>
      <c r="L21" s="27"/>
    </row>
    <row r="22" spans="2:12" s="1" customFormat="1" ht="6.95" customHeight="1" x14ac:dyDescent="0.2">
      <c r="B22" s="27"/>
      <c r="L22" s="27"/>
    </row>
    <row r="23" spans="2:12" s="1" customFormat="1" ht="12" customHeight="1" x14ac:dyDescent="0.2">
      <c r="B23" s="27"/>
      <c r="D23" s="24" t="s">
        <v>26</v>
      </c>
      <c r="I23" s="24" t="s">
        <v>21</v>
      </c>
      <c r="J23" s="22" t="str">
        <f>IF('Rekapitulace stavby'!AN19="","",'Rekapitulace stavby'!AN19)</f>
        <v/>
      </c>
      <c r="L23" s="27"/>
    </row>
    <row r="24" spans="2:12" s="1" customFormat="1" ht="18" customHeight="1" x14ac:dyDescent="0.2">
      <c r="B24" s="27"/>
      <c r="E24" s="22" t="str">
        <f>IF('Rekapitulace stavby'!E20="","",'Rekapitulace stavby'!E20)</f>
        <v xml:space="preserve"> </v>
      </c>
      <c r="I24" s="24" t="s">
        <v>22</v>
      </c>
      <c r="J24" s="22" t="str">
        <f>IF('Rekapitulace stavby'!AN20="","",'Rekapitulace stavby'!AN20)</f>
        <v/>
      </c>
      <c r="L24" s="27"/>
    </row>
    <row r="25" spans="2:12" s="1" customFormat="1" ht="6.95" customHeight="1" x14ac:dyDescent="0.2">
      <c r="B25" s="27"/>
      <c r="L25" s="27"/>
    </row>
    <row r="26" spans="2:12" s="1" customFormat="1" ht="12" customHeight="1" x14ac:dyDescent="0.2">
      <c r="B26" s="27"/>
      <c r="D26" s="24" t="s">
        <v>27</v>
      </c>
      <c r="L26" s="27"/>
    </row>
    <row r="27" spans="2:12" s="7" customFormat="1" ht="16.5" customHeight="1" x14ac:dyDescent="0.2">
      <c r="B27" s="80"/>
      <c r="E27" s="195" t="s">
        <v>1</v>
      </c>
      <c r="F27" s="195"/>
      <c r="G27" s="195"/>
      <c r="H27" s="195"/>
      <c r="L27" s="80"/>
    </row>
    <row r="28" spans="2:12" s="1" customFormat="1" ht="6.95" customHeight="1" x14ac:dyDescent="0.2">
      <c r="B28" s="27"/>
      <c r="L28" s="27"/>
    </row>
    <row r="29" spans="2:12" s="1" customFormat="1" ht="6.95" customHeight="1" x14ac:dyDescent="0.2">
      <c r="B29" s="27"/>
      <c r="D29" s="48"/>
      <c r="E29" s="48"/>
      <c r="F29" s="48"/>
      <c r="G29" s="48"/>
      <c r="H29" s="48"/>
      <c r="I29" s="48"/>
      <c r="J29" s="48"/>
      <c r="K29" s="48"/>
      <c r="L29" s="27"/>
    </row>
    <row r="30" spans="2:12" s="1" customFormat="1" ht="25.35" customHeight="1" x14ac:dyDescent="0.2">
      <c r="B30" s="27"/>
      <c r="D30" s="81" t="s">
        <v>28</v>
      </c>
      <c r="J30" s="61">
        <f>ROUND(J126, 2)</f>
        <v>0</v>
      </c>
      <c r="L30" s="27"/>
    </row>
    <row r="31" spans="2:12" s="1" customFormat="1" ht="6.95" customHeight="1" x14ac:dyDescent="0.2">
      <c r="B31" s="27"/>
      <c r="D31" s="48"/>
      <c r="E31" s="48"/>
      <c r="F31" s="48"/>
      <c r="G31" s="48"/>
      <c r="H31" s="48"/>
      <c r="I31" s="48"/>
      <c r="J31" s="48"/>
      <c r="K31" s="48"/>
      <c r="L31" s="27"/>
    </row>
    <row r="32" spans="2:12" s="1" customFormat="1" ht="14.45" customHeight="1" x14ac:dyDescent="0.2">
      <c r="B32" s="27"/>
      <c r="F32" s="30" t="s">
        <v>30</v>
      </c>
      <c r="I32" s="30" t="s">
        <v>29</v>
      </c>
      <c r="J32" s="30" t="s">
        <v>31</v>
      </c>
      <c r="L32" s="27"/>
    </row>
    <row r="33" spans="2:12" s="1" customFormat="1" ht="14.45" customHeight="1" x14ac:dyDescent="0.2">
      <c r="B33" s="27"/>
      <c r="D33" s="50" t="s">
        <v>32</v>
      </c>
      <c r="E33" s="24" t="s">
        <v>33</v>
      </c>
      <c r="F33" s="82">
        <f>ROUND((SUM(BE126:BE251)),  2)</f>
        <v>0</v>
      </c>
      <c r="I33" s="83">
        <v>0.21</v>
      </c>
      <c r="J33" s="82">
        <f>ROUND(((SUM(BE126:BE251))*I33),  2)</f>
        <v>0</v>
      </c>
      <c r="L33" s="27"/>
    </row>
    <row r="34" spans="2:12" s="1" customFormat="1" ht="14.45" customHeight="1" x14ac:dyDescent="0.2">
      <c r="B34" s="27"/>
      <c r="E34" s="24" t="s">
        <v>34</v>
      </c>
      <c r="F34" s="82">
        <f>ROUND((SUM(BF126:BF251)),  2)</f>
        <v>0</v>
      </c>
      <c r="I34" s="83">
        <v>0.12</v>
      </c>
      <c r="J34" s="82">
        <f>ROUND(((SUM(BF126:BF251))*I34),  2)</f>
        <v>0</v>
      </c>
      <c r="L34" s="27"/>
    </row>
    <row r="35" spans="2:12" s="1" customFormat="1" ht="14.45" hidden="1" customHeight="1" x14ac:dyDescent="0.2">
      <c r="B35" s="27"/>
      <c r="E35" s="24" t="s">
        <v>35</v>
      </c>
      <c r="F35" s="82">
        <f>ROUND((SUM(BG126:BG251)),  2)</f>
        <v>0</v>
      </c>
      <c r="I35" s="83">
        <v>0.21</v>
      </c>
      <c r="J35" s="82">
        <f>0</f>
        <v>0</v>
      </c>
      <c r="L35" s="27"/>
    </row>
    <row r="36" spans="2:12" s="1" customFormat="1" ht="14.45" hidden="1" customHeight="1" x14ac:dyDescent="0.2">
      <c r="B36" s="27"/>
      <c r="E36" s="24" t="s">
        <v>36</v>
      </c>
      <c r="F36" s="82">
        <f>ROUND((SUM(BH126:BH251)),  2)</f>
        <v>0</v>
      </c>
      <c r="I36" s="83">
        <v>0.12</v>
      </c>
      <c r="J36" s="82">
        <f>0</f>
        <v>0</v>
      </c>
      <c r="L36" s="27"/>
    </row>
    <row r="37" spans="2:12" s="1" customFormat="1" ht="14.45" hidden="1" customHeight="1" x14ac:dyDescent="0.2">
      <c r="B37" s="27"/>
      <c r="E37" s="24" t="s">
        <v>37</v>
      </c>
      <c r="F37" s="82">
        <f>ROUND((SUM(BI126:BI251)),  2)</f>
        <v>0</v>
      </c>
      <c r="I37" s="83">
        <v>0</v>
      </c>
      <c r="J37" s="82">
        <f>0</f>
        <v>0</v>
      </c>
      <c r="L37" s="27"/>
    </row>
    <row r="38" spans="2:12" s="1" customFormat="1" ht="6.95" customHeight="1" x14ac:dyDescent="0.2">
      <c r="B38" s="27"/>
      <c r="L38" s="27"/>
    </row>
    <row r="39" spans="2:12" s="1" customFormat="1" ht="25.35" customHeight="1" x14ac:dyDescent="0.2">
      <c r="B39" s="27"/>
      <c r="C39" s="84"/>
      <c r="D39" s="85" t="s">
        <v>38</v>
      </c>
      <c r="E39" s="52"/>
      <c r="F39" s="52"/>
      <c r="G39" s="86" t="s">
        <v>39</v>
      </c>
      <c r="H39" s="87" t="s">
        <v>40</v>
      </c>
      <c r="I39" s="52"/>
      <c r="J39" s="88">
        <f>SUM(J30:J37)</f>
        <v>0</v>
      </c>
      <c r="K39" s="89"/>
      <c r="L39" s="27"/>
    </row>
    <row r="40" spans="2:12" s="1" customFormat="1" ht="14.45" customHeight="1" x14ac:dyDescent="0.2">
      <c r="B40" s="27"/>
      <c r="L40" s="27"/>
    </row>
    <row r="41" spans="2:12" ht="14.45" customHeight="1" x14ac:dyDescent="0.2">
      <c r="B41" s="18"/>
      <c r="L41" s="18"/>
    </row>
    <row r="42" spans="2:12" ht="14.45" customHeight="1" x14ac:dyDescent="0.2">
      <c r="B42" s="18"/>
      <c r="L42" s="18"/>
    </row>
    <row r="43" spans="2:12" ht="14.45" customHeight="1" x14ac:dyDescent="0.2">
      <c r="B43" s="18"/>
      <c r="L43" s="18"/>
    </row>
    <row r="44" spans="2:12" ht="14.45" customHeight="1" x14ac:dyDescent="0.2">
      <c r="B44" s="18"/>
      <c r="L44" s="18"/>
    </row>
    <row r="45" spans="2:12" ht="14.45" customHeight="1" x14ac:dyDescent="0.2">
      <c r="B45" s="18"/>
      <c r="L45" s="18"/>
    </row>
    <row r="46" spans="2:12" ht="14.45" customHeight="1" x14ac:dyDescent="0.2">
      <c r="B46" s="18"/>
      <c r="L46" s="18"/>
    </row>
    <row r="47" spans="2:12" ht="14.45" customHeight="1" x14ac:dyDescent="0.2">
      <c r="B47" s="18"/>
      <c r="L47" s="18"/>
    </row>
    <row r="48" spans="2:12" ht="14.45" customHeight="1" x14ac:dyDescent="0.2">
      <c r="B48" s="18"/>
      <c r="L48" s="18"/>
    </row>
    <row r="49" spans="2:12" ht="14.45" customHeight="1" x14ac:dyDescent="0.2">
      <c r="B49" s="18"/>
      <c r="L49" s="18"/>
    </row>
    <row r="50" spans="2:12" s="1" customFormat="1" ht="14.45" customHeight="1" x14ac:dyDescent="0.2">
      <c r="B50" s="27"/>
      <c r="D50" s="36" t="s">
        <v>41</v>
      </c>
      <c r="E50" s="37"/>
      <c r="F50" s="37"/>
      <c r="G50" s="36" t="s">
        <v>42</v>
      </c>
      <c r="H50" s="37"/>
      <c r="I50" s="37"/>
      <c r="J50" s="37"/>
      <c r="K50" s="37"/>
      <c r="L50" s="27"/>
    </row>
    <row r="51" spans="2:12" x14ac:dyDescent="0.2">
      <c r="B51" s="18"/>
      <c r="L51" s="18"/>
    </row>
    <row r="52" spans="2:12" x14ac:dyDescent="0.2">
      <c r="B52" s="18"/>
      <c r="L52" s="18"/>
    </row>
    <row r="53" spans="2:12" x14ac:dyDescent="0.2">
      <c r="B53" s="18"/>
      <c r="L53" s="18"/>
    </row>
    <row r="54" spans="2:12" x14ac:dyDescent="0.2">
      <c r="B54" s="18"/>
      <c r="L54" s="18"/>
    </row>
    <row r="55" spans="2:12" x14ac:dyDescent="0.2">
      <c r="B55" s="18"/>
      <c r="L55" s="18"/>
    </row>
    <row r="56" spans="2:12" x14ac:dyDescent="0.2">
      <c r="B56" s="18"/>
      <c r="L56" s="18"/>
    </row>
    <row r="57" spans="2:12" x14ac:dyDescent="0.2">
      <c r="B57" s="18"/>
      <c r="L57" s="18"/>
    </row>
    <row r="58" spans="2:12" x14ac:dyDescent="0.2">
      <c r="B58" s="18"/>
      <c r="L58" s="18"/>
    </row>
    <row r="59" spans="2:12" x14ac:dyDescent="0.2">
      <c r="B59" s="18"/>
      <c r="L59" s="18"/>
    </row>
    <row r="60" spans="2:12" x14ac:dyDescent="0.2">
      <c r="B60" s="18"/>
      <c r="L60" s="18"/>
    </row>
    <row r="61" spans="2:12" s="1" customFormat="1" ht="12.75" x14ac:dyDescent="0.2">
      <c r="B61" s="27"/>
      <c r="D61" s="38" t="s">
        <v>43</v>
      </c>
      <c r="E61" s="29"/>
      <c r="F61" s="90" t="s">
        <v>44</v>
      </c>
      <c r="G61" s="38" t="s">
        <v>43</v>
      </c>
      <c r="H61" s="29"/>
      <c r="I61" s="29"/>
      <c r="J61" s="91" t="s">
        <v>44</v>
      </c>
      <c r="K61" s="29"/>
      <c r="L61" s="27"/>
    </row>
    <row r="62" spans="2:12" x14ac:dyDescent="0.2">
      <c r="B62" s="18"/>
      <c r="L62" s="18"/>
    </row>
    <row r="63" spans="2:12" x14ac:dyDescent="0.2">
      <c r="B63" s="18"/>
      <c r="L63" s="18"/>
    </row>
    <row r="64" spans="2:12" x14ac:dyDescent="0.2">
      <c r="B64" s="18"/>
      <c r="L64" s="18"/>
    </row>
    <row r="65" spans="2:12" s="1" customFormat="1" ht="12.75" x14ac:dyDescent="0.2">
      <c r="B65" s="27"/>
      <c r="D65" s="36" t="s">
        <v>45</v>
      </c>
      <c r="E65" s="37"/>
      <c r="F65" s="37"/>
      <c r="G65" s="36" t="s">
        <v>46</v>
      </c>
      <c r="H65" s="37"/>
      <c r="I65" s="37"/>
      <c r="J65" s="37"/>
      <c r="K65" s="37"/>
      <c r="L65" s="27"/>
    </row>
    <row r="66" spans="2:12" x14ac:dyDescent="0.2">
      <c r="B66" s="18"/>
      <c r="L66" s="18"/>
    </row>
    <row r="67" spans="2:12" x14ac:dyDescent="0.2">
      <c r="B67" s="18"/>
      <c r="L67" s="18"/>
    </row>
    <row r="68" spans="2:12" x14ac:dyDescent="0.2">
      <c r="B68" s="18"/>
      <c r="L68" s="18"/>
    </row>
    <row r="69" spans="2:12" x14ac:dyDescent="0.2">
      <c r="B69" s="18"/>
      <c r="L69" s="18"/>
    </row>
    <row r="70" spans="2:12" x14ac:dyDescent="0.2">
      <c r="B70" s="18"/>
      <c r="L70" s="18"/>
    </row>
    <row r="71" spans="2:12" x14ac:dyDescent="0.2">
      <c r="B71" s="18"/>
      <c r="L71" s="18"/>
    </row>
    <row r="72" spans="2:12" x14ac:dyDescent="0.2">
      <c r="B72" s="18"/>
      <c r="L72" s="18"/>
    </row>
    <row r="73" spans="2:12" x14ac:dyDescent="0.2">
      <c r="B73" s="18"/>
      <c r="L73" s="18"/>
    </row>
    <row r="74" spans="2:12" x14ac:dyDescent="0.2">
      <c r="B74" s="18"/>
      <c r="L74" s="18"/>
    </row>
    <row r="75" spans="2:12" x14ac:dyDescent="0.2">
      <c r="B75" s="18"/>
      <c r="L75" s="18"/>
    </row>
    <row r="76" spans="2:12" s="1" customFormat="1" ht="12.75" x14ac:dyDescent="0.2">
      <c r="B76" s="27"/>
      <c r="D76" s="38" t="s">
        <v>43</v>
      </c>
      <c r="E76" s="29"/>
      <c r="F76" s="90" t="s">
        <v>44</v>
      </c>
      <c r="G76" s="38" t="s">
        <v>43</v>
      </c>
      <c r="H76" s="29"/>
      <c r="I76" s="29"/>
      <c r="J76" s="91" t="s">
        <v>44</v>
      </c>
      <c r="K76" s="29"/>
      <c r="L76" s="27"/>
    </row>
    <row r="77" spans="2:12" s="1" customFormat="1" ht="14.45" customHeight="1" x14ac:dyDescent="0.2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27"/>
    </row>
    <row r="81" spans="2:47" s="1" customFormat="1" ht="6.95" customHeight="1" x14ac:dyDescent="0.2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27"/>
    </row>
    <row r="82" spans="2:47" s="1" customFormat="1" ht="24.95" customHeight="1" x14ac:dyDescent="0.2">
      <c r="B82" s="27"/>
      <c r="C82" s="19" t="s">
        <v>78</v>
      </c>
      <c r="L82" s="27"/>
    </row>
    <row r="83" spans="2:47" s="1" customFormat="1" ht="6.95" customHeight="1" x14ac:dyDescent="0.2">
      <c r="B83" s="27"/>
      <c r="L83" s="27"/>
    </row>
    <row r="84" spans="2:47" s="1" customFormat="1" ht="12" customHeight="1" x14ac:dyDescent="0.2">
      <c r="B84" s="27"/>
      <c r="C84" s="24" t="s">
        <v>14</v>
      </c>
      <c r="L84" s="27"/>
    </row>
    <row r="85" spans="2:47" s="1" customFormat="1" ht="16.5" customHeight="1" x14ac:dyDescent="0.2">
      <c r="B85" s="27"/>
      <c r="E85" s="200" t="str">
        <f>E7</f>
        <v>Protipožární dveře budova L</v>
      </c>
      <c r="F85" s="201"/>
      <c r="G85" s="201"/>
      <c r="H85" s="201"/>
      <c r="L85" s="27"/>
    </row>
    <row r="86" spans="2:47" s="1" customFormat="1" ht="12" customHeight="1" x14ac:dyDescent="0.2">
      <c r="B86" s="27"/>
      <c r="C86" s="24" t="s">
        <v>77</v>
      </c>
      <c r="L86" s="27"/>
    </row>
    <row r="87" spans="2:47" s="1" customFormat="1" ht="30" customHeight="1" x14ac:dyDescent="0.2">
      <c r="B87" s="27"/>
      <c r="E87" s="177" t="str">
        <f>E9</f>
        <v xml:space="preserve">Protipožární dveře budova L </v>
      </c>
      <c r="F87" s="199"/>
      <c r="G87" s="199"/>
      <c r="H87" s="199"/>
      <c r="L87" s="27"/>
    </row>
    <row r="88" spans="2:47" s="1" customFormat="1" ht="6.95" customHeight="1" x14ac:dyDescent="0.2">
      <c r="B88" s="27"/>
      <c r="L88" s="27"/>
    </row>
    <row r="89" spans="2:47" s="1" customFormat="1" ht="12" customHeight="1" x14ac:dyDescent="0.2">
      <c r="B89" s="27"/>
      <c r="C89" s="24" t="s">
        <v>17</v>
      </c>
      <c r="F89" s="22" t="str">
        <f>F12</f>
        <v xml:space="preserve"> </v>
      </c>
      <c r="I89" s="24" t="s">
        <v>19</v>
      </c>
      <c r="J89" s="47" t="str">
        <f>IF(J12="","",J12)</f>
        <v/>
      </c>
      <c r="L89" s="27"/>
    </row>
    <row r="90" spans="2:47" s="1" customFormat="1" ht="6.95" customHeight="1" x14ac:dyDescent="0.2">
      <c r="B90" s="27"/>
      <c r="L90" s="27"/>
    </row>
    <row r="91" spans="2:47" s="1" customFormat="1" ht="15.2" customHeight="1" x14ac:dyDescent="0.2">
      <c r="B91" s="27"/>
      <c r="C91" s="24" t="s">
        <v>20</v>
      </c>
      <c r="F91" s="22" t="str">
        <f>E15</f>
        <v xml:space="preserve"> </v>
      </c>
      <c r="I91" s="24" t="s">
        <v>24</v>
      </c>
      <c r="J91" s="25" t="str">
        <f>E21</f>
        <v xml:space="preserve"> </v>
      </c>
      <c r="L91" s="27"/>
    </row>
    <row r="92" spans="2:47" s="1" customFormat="1" ht="15.2" customHeight="1" x14ac:dyDescent="0.2">
      <c r="B92" s="27"/>
      <c r="C92" s="24" t="s">
        <v>23</v>
      </c>
      <c r="F92" s="22" t="str">
        <f>IF(E18="","",E18)</f>
        <v xml:space="preserve"> </v>
      </c>
      <c r="I92" s="24" t="s">
        <v>26</v>
      </c>
      <c r="J92" s="25" t="str">
        <f>E24</f>
        <v xml:space="preserve"> </v>
      </c>
      <c r="L92" s="27"/>
    </row>
    <row r="93" spans="2:47" s="1" customFormat="1" ht="10.35" customHeight="1" x14ac:dyDescent="0.2">
      <c r="B93" s="27"/>
      <c r="L93" s="27"/>
    </row>
    <row r="94" spans="2:47" s="1" customFormat="1" ht="29.25" customHeight="1" x14ac:dyDescent="0.2">
      <c r="B94" s="27"/>
      <c r="C94" s="92" t="s">
        <v>79</v>
      </c>
      <c r="D94" s="84"/>
      <c r="E94" s="84"/>
      <c r="F94" s="84"/>
      <c r="G94" s="84"/>
      <c r="H94" s="84"/>
      <c r="I94" s="84"/>
      <c r="J94" s="93" t="s">
        <v>80</v>
      </c>
      <c r="K94" s="84"/>
      <c r="L94" s="27"/>
    </row>
    <row r="95" spans="2:47" s="1" customFormat="1" ht="10.35" customHeight="1" x14ac:dyDescent="0.2">
      <c r="B95" s="27"/>
      <c r="L95" s="27"/>
    </row>
    <row r="96" spans="2:47" s="1" customFormat="1" ht="22.9" customHeight="1" x14ac:dyDescent="0.2">
      <c r="B96" s="27"/>
      <c r="C96" s="94" t="s">
        <v>81</v>
      </c>
      <c r="J96" s="61">
        <f>J126</f>
        <v>0</v>
      </c>
      <c r="L96" s="27"/>
      <c r="AU96" s="15" t="s">
        <v>82</v>
      </c>
    </row>
    <row r="97" spans="2:12" s="8" customFormat="1" ht="24.95" customHeight="1" x14ac:dyDescent="0.2">
      <c r="B97" s="95"/>
      <c r="D97" s="96" t="s">
        <v>83</v>
      </c>
      <c r="E97" s="97"/>
      <c r="F97" s="97"/>
      <c r="G97" s="97"/>
      <c r="H97" s="97"/>
      <c r="I97" s="97"/>
      <c r="J97" s="98">
        <f>J127</f>
        <v>0</v>
      </c>
      <c r="L97" s="95"/>
    </row>
    <row r="98" spans="2:12" s="8" customFormat="1" ht="24.95" customHeight="1" x14ac:dyDescent="0.2">
      <c r="B98" s="95"/>
      <c r="D98" s="96" t="s">
        <v>84</v>
      </c>
      <c r="E98" s="97"/>
      <c r="F98" s="97"/>
      <c r="G98" s="97"/>
      <c r="H98" s="97"/>
      <c r="I98" s="97"/>
      <c r="J98" s="98">
        <f>J134</f>
        <v>0</v>
      </c>
      <c r="L98" s="95"/>
    </row>
    <row r="99" spans="2:12" s="8" customFormat="1" ht="24.95" customHeight="1" x14ac:dyDescent="0.2">
      <c r="B99" s="95"/>
      <c r="D99" s="96" t="s">
        <v>85</v>
      </c>
      <c r="E99" s="97"/>
      <c r="F99" s="97"/>
      <c r="G99" s="97"/>
      <c r="H99" s="97"/>
      <c r="I99" s="97"/>
      <c r="J99" s="98">
        <f>J159</f>
        <v>0</v>
      </c>
      <c r="L99" s="95"/>
    </row>
    <row r="100" spans="2:12" s="9" customFormat="1" ht="19.899999999999999" customHeight="1" x14ac:dyDescent="0.2">
      <c r="B100" s="99"/>
      <c r="D100" s="100" t="s">
        <v>86</v>
      </c>
      <c r="E100" s="101"/>
      <c r="F100" s="101"/>
      <c r="G100" s="101"/>
      <c r="H100" s="101"/>
      <c r="I100" s="101"/>
      <c r="J100" s="102">
        <f>J199</f>
        <v>0</v>
      </c>
      <c r="L100" s="99"/>
    </row>
    <row r="101" spans="2:12" s="8" customFormat="1" ht="24.95" customHeight="1" x14ac:dyDescent="0.2">
      <c r="B101" s="95"/>
      <c r="D101" s="96" t="s">
        <v>87</v>
      </c>
      <c r="E101" s="97"/>
      <c r="F101" s="97"/>
      <c r="G101" s="97"/>
      <c r="H101" s="97"/>
      <c r="I101" s="97"/>
      <c r="J101" s="98">
        <f>J204</f>
        <v>0</v>
      </c>
      <c r="L101" s="95"/>
    </row>
    <row r="102" spans="2:12" s="9" customFormat="1" ht="19.899999999999999" customHeight="1" x14ac:dyDescent="0.2">
      <c r="B102" s="99"/>
      <c r="D102" s="100" t="s">
        <v>88</v>
      </c>
      <c r="E102" s="101"/>
      <c r="F102" s="101"/>
      <c r="G102" s="101"/>
      <c r="H102" s="101"/>
      <c r="I102" s="101"/>
      <c r="J102" s="102">
        <f>J205</f>
        <v>0</v>
      </c>
      <c r="L102" s="99"/>
    </row>
    <row r="103" spans="2:12" s="8" customFormat="1" ht="24.95" customHeight="1" x14ac:dyDescent="0.2">
      <c r="B103" s="95"/>
      <c r="D103" s="96" t="s">
        <v>89</v>
      </c>
      <c r="E103" s="97"/>
      <c r="F103" s="97"/>
      <c r="G103" s="97"/>
      <c r="H103" s="97"/>
      <c r="I103" s="97"/>
      <c r="J103" s="98">
        <f>J212</f>
        <v>0</v>
      </c>
      <c r="L103" s="95"/>
    </row>
    <row r="104" spans="2:12" s="8" customFormat="1" ht="24.95" customHeight="1" x14ac:dyDescent="0.2">
      <c r="B104" s="95"/>
      <c r="D104" s="96" t="s">
        <v>90</v>
      </c>
      <c r="E104" s="97"/>
      <c r="F104" s="97"/>
      <c r="G104" s="97"/>
      <c r="H104" s="97"/>
      <c r="I104" s="97"/>
      <c r="J104" s="98">
        <f>J216</f>
        <v>0</v>
      </c>
      <c r="L104" s="95"/>
    </row>
    <row r="105" spans="2:12" s="8" customFormat="1" ht="24.95" customHeight="1" x14ac:dyDescent="0.2">
      <c r="B105" s="95"/>
      <c r="D105" s="96" t="s">
        <v>91</v>
      </c>
      <c r="E105" s="97"/>
      <c r="F105" s="97"/>
      <c r="G105" s="97"/>
      <c r="H105" s="97"/>
      <c r="I105" s="97"/>
      <c r="J105" s="98">
        <f>J235</f>
        <v>0</v>
      </c>
      <c r="L105" s="95"/>
    </row>
    <row r="106" spans="2:12" s="8" customFormat="1" ht="24.95" customHeight="1" x14ac:dyDescent="0.2">
      <c r="B106" s="95"/>
      <c r="D106" s="96" t="s">
        <v>92</v>
      </c>
      <c r="E106" s="97"/>
      <c r="F106" s="97"/>
      <c r="G106" s="97"/>
      <c r="H106" s="97"/>
      <c r="I106" s="97"/>
      <c r="J106" s="98">
        <f>J246</f>
        <v>0</v>
      </c>
      <c r="L106" s="95"/>
    </row>
    <row r="107" spans="2:12" s="1" customFormat="1" ht="21.75" customHeight="1" x14ac:dyDescent="0.2">
      <c r="B107" s="27"/>
      <c r="L107" s="27"/>
    </row>
    <row r="108" spans="2:12" s="1" customFormat="1" ht="6.95" customHeight="1" x14ac:dyDescent="0.2"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27"/>
    </row>
    <row r="112" spans="2:12" s="1" customFormat="1" ht="6.95" customHeight="1" x14ac:dyDescent="0.2">
      <c r="B112" s="41"/>
      <c r="C112" s="42"/>
      <c r="D112" s="42"/>
      <c r="E112" s="42"/>
      <c r="F112" s="42"/>
      <c r="G112" s="42"/>
      <c r="H112" s="42"/>
      <c r="I112" s="42"/>
      <c r="J112" s="42"/>
      <c r="K112" s="42"/>
      <c r="L112" s="27"/>
    </row>
    <row r="113" spans="2:65" s="1" customFormat="1" ht="24.95" customHeight="1" x14ac:dyDescent="0.2">
      <c r="B113" s="27"/>
      <c r="C113" s="19" t="s">
        <v>93</v>
      </c>
      <c r="L113" s="27"/>
    </row>
    <row r="114" spans="2:65" s="1" customFormat="1" ht="6.95" customHeight="1" x14ac:dyDescent="0.2">
      <c r="B114" s="27"/>
      <c r="L114" s="27"/>
    </row>
    <row r="115" spans="2:65" s="1" customFormat="1" ht="12" customHeight="1" x14ac:dyDescent="0.2">
      <c r="B115" s="27"/>
      <c r="C115" s="24" t="s">
        <v>14</v>
      </c>
      <c r="L115" s="27"/>
    </row>
    <row r="116" spans="2:65" s="1" customFormat="1" ht="16.5" customHeight="1" x14ac:dyDescent="0.2">
      <c r="B116" s="27"/>
      <c r="E116" s="200" t="str">
        <f>E7</f>
        <v>Protipožární dveře budova L</v>
      </c>
      <c r="F116" s="201"/>
      <c r="G116" s="201"/>
      <c r="H116" s="201"/>
      <c r="L116" s="27"/>
    </row>
    <row r="117" spans="2:65" s="1" customFormat="1" ht="12" customHeight="1" x14ac:dyDescent="0.2">
      <c r="B117" s="27"/>
      <c r="C117" s="24" t="s">
        <v>77</v>
      </c>
      <c r="L117" s="27"/>
    </row>
    <row r="118" spans="2:65" s="1" customFormat="1" ht="30" customHeight="1" x14ac:dyDescent="0.2">
      <c r="B118" s="27"/>
      <c r="E118" s="177" t="str">
        <f>E9</f>
        <v xml:space="preserve">Protipožární dveře budova L </v>
      </c>
      <c r="F118" s="199"/>
      <c r="G118" s="199"/>
      <c r="H118" s="199"/>
      <c r="L118" s="27"/>
    </row>
    <row r="119" spans="2:65" s="1" customFormat="1" ht="6.95" customHeight="1" x14ac:dyDescent="0.2">
      <c r="B119" s="27"/>
      <c r="L119" s="27"/>
    </row>
    <row r="120" spans="2:65" s="1" customFormat="1" ht="12" customHeight="1" x14ac:dyDescent="0.2">
      <c r="B120" s="27"/>
      <c r="C120" s="24" t="s">
        <v>17</v>
      </c>
      <c r="F120" s="22" t="str">
        <f>F12</f>
        <v xml:space="preserve"> </v>
      </c>
      <c r="I120" s="24" t="s">
        <v>19</v>
      </c>
      <c r="J120" s="47" t="str">
        <f>IF(J12="","",J12)</f>
        <v/>
      </c>
      <c r="L120" s="27"/>
    </row>
    <row r="121" spans="2:65" s="1" customFormat="1" ht="6.95" customHeight="1" x14ac:dyDescent="0.2">
      <c r="B121" s="27"/>
      <c r="L121" s="27"/>
    </row>
    <row r="122" spans="2:65" s="1" customFormat="1" ht="15.2" customHeight="1" x14ac:dyDescent="0.2">
      <c r="B122" s="27"/>
      <c r="C122" s="24" t="s">
        <v>20</v>
      </c>
      <c r="F122" s="22" t="str">
        <f>E15</f>
        <v xml:space="preserve"> </v>
      </c>
      <c r="I122" s="24" t="s">
        <v>24</v>
      </c>
      <c r="J122" s="25" t="str">
        <f>E21</f>
        <v xml:space="preserve"> </v>
      </c>
      <c r="L122" s="27"/>
    </row>
    <row r="123" spans="2:65" s="1" customFormat="1" ht="15.2" customHeight="1" x14ac:dyDescent="0.2">
      <c r="B123" s="27"/>
      <c r="C123" s="24" t="s">
        <v>23</v>
      </c>
      <c r="F123" s="22" t="str">
        <f>IF(E18="","",E18)</f>
        <v xml:space="preserve"> </v>
      </c>
      <c r="I123" s="24" t="s">
        <v>26</v>
      </c>
      <c r="J123" s="25" t="str">
        <f>E24</f>
        <v xml:space="preserve"> </v>
      </c>
      <c r="L123" s="27"/>
    </row>
    <row r="124" spans="2:65" s="1" customFormat="1" ht="10.35" customHeight="1" x14ac:dyDescent="0.2">
      <c r="B124" s="27"/>
      <c r="L124" s="27"/>
    </row>
    <row r="125" spans="2:65" s="10" customFormat="1" ht="29.25" customHeight="1" x14ac:dyDescent="0.2">
      <c r="B125" s="103"/>
      <c r="C125" s="104" t="s">
        <v>94</v>
      </c>
      <c r="D125" s="105" t="s">
        <v>53</v>
      </c>
      <c r="E125" s="105" t="s">
        <v>49</v>
      </c>
      <c r="F125" s="105" t="s">
        <v>50</v>
      </c>
      <c r="G125" s="105" t="s">
        <v>95</v>
      </c>
      <c r="H125" s="105" t="s">
        <v>96</v>
      </c>
      <c r="I125" s="105" t="s">
        <v>97</v>
      </c>
      <c r="J125" s="106" t="s">
        <v>80</v>
      </c>
      <c r="K125" s="107" t="s">
        <v>98</v>
      </c>
      <c r="L125" s="103"/>
      <c r="M125" s="54" t="s">
        <v>1</v>
      </c>
      <c r="N125" s="55" t="s">
        <v>32</v>
      </c>
      <c r="O125" s="55" t="s">
        <v>99</v>
      </c>
      <c r="P125" s="55" t="s">
        <v>100</v>
      </c>
      <c r="Q125" s="55" t="s">
        <v>101</v>
      </c>
      <c r="R125" s="55" t="s">
        <v>102</v>
      </c>
      <c r="S125" s="55" t="s">
        <v>103</v>
      </c>
      <c r="T125" s="56" t="s">
        <v>104</v>
      </c>
    </row>
    <row r="126" spans="2:65" s="1" customFormat="1" ht="22.9" customHeight="1" x14ac:dyDescent="0.25">
      <c r="B126" s="27"/>
      <c r="C126" s="59" t="s">
        <v>105</v>
      </c>
      <c r="J126" s="108">
        <f>BK126</f>
        <v>0</v>
      </c>
      <c r="L126" s="27"/>
      <c r="M126" s="57"/>
      <c r="N126" s="48"/>
      <c r="O126" s="48"/>
      <c r="P126" s="109">
        <f>P127+P134+P159+P204+P212+P216+P235+P246</f>
        <v>18.626917999999996</v>
      </c>
      <c r="Q126" s="48"/>
      <c r="R126" s="109">
        <f>R127+R134+R159+R204+R212+R216+R235+R246</f>
        <v>4.946209E-2</v>
      </c>
      <c r="S126" s="48"/>
      <c r="T126" s="110">
        <f>T127+T134+T159+T204+T212+T216+T235+T246</f>
        <v>2.0341559999999999</v>
      </c>
      <c r="AT126" s="15" t="s">
        <v>67</v>
      </c>
      <c r="AU126" s="15" t="s">
        <v>82</v>
      </c>
      <c r="BK126" s="111">
        <f>BK127+BK134+BK159+BK204+BK212+BK216+BK235+BK246</f>
        <v>0</v>
      </c>
    </row>
    <row r="127" spans="2:65" s="11" customFormat="1" ht="25.9" customHeight="1" x14ac:dyDescent="0.2">
      <c r="B127" s="112"/>
      <c r="D127" s="113" t="s">
        <v>67</v>
      </c>
      <c r="E127" s="114" t="s">
        <v>106</v>
      </c>
      <c r="F127" s="114" t="s">
        <v>107</v>
      </c>
      <c r="J127" s="115">
        <f>BK127</f>
        <v>0</v>
      </c>
      <c r="L127" s="112"/>
      <c r="M127" s="116"/>
      <c r="P127" s="117">
        <f>SUM(P128:P133)</f>
        <v>0.8</v>
      </c>
      <c r="R127" s="117">
        <f>SUM(R128:R133)</f>
        <v>0</v>
      </c>
      <c r="T127" s="118">
        <f>SUM(T128:T133)</f>
        <v>0</v>
      </c>
      <c r="AR127" s="113" t="s">
        <v>73</v>
      </c>
      <c r="AT127" s="119" t="s">
        <v>67</v>
      </c>
      <c r="AU127" s="119" t="s">
        <v>68</v>
      </c>
      <c r="AY127" s="113" t="s">
        <v>108</v>
      </c>
      <c r="BK127" s="120">
        <f>SUM(BK128:BK133)</f>
        <v>0</v>
      </c>
    </row>
    <row r="128" spans="2:65" s="1" customFormat="1" ht="33" customHeight="1" x14ac:dyDescent="0.2">
      <c r="B128" s="121"/>
      <c r="C128" s="122" t="s">
        <v>109</v>
      </c>
      <c r="D128" s="122" t="s">
        <v>110</v>
      </c>
      <c r="E128" s="123" t="s">
        <v>111</v>
      </c>
      <c r="F128" s="124" t="s">
        <v>112</v>
      </c>
      <c r="G128" s="125" t="s">
        <v>113</v>
      </c>
      <c r="H128" s="126">
        <v>20</v>
      </c>
      <c r="I128" s="127"/>
      <c r="J128" s="127">
        <f>ROUND(I128*H128,2)</f>
        <v>0</v>
      </c>
      <c r="K128" s="128"/>
      <c r="L128" s="27"/>
      <c r="M128" s="129" t="s">
        <v>1</v>
      </c>
      <c r="N128" s="130" t="s">
        <v>33</v>
      </c>
      <c r="O128" s="131">
        <v>0.04</v>
      </c>
      <c r="P128" s="131">
        <f>O128*H128</f>
        <v>0.8</v>
      </c>
      <c r="Q128" s="131">
        <v>0</v>
      </c>
      <c r="R128" s="131">
        <f>Q128*H128</f>
        <v>0</v>
      </c>
      <c r="S128" s="131">
        <v>0</v>
      </c>
      <c r="T128" s="132">
        <f>S128*H128</f>
        <v>0</v>
      </c>
      <c r="AR128" s="133" t="s">
        <v>114</v>
      </c>
      <c r="AT128" s="133" t="s">
        <v>110</v>
      </c>
      <c r="AU128" s="133" t="s">
        <v>73</v>
      </c>
      <c r="AY128" s="15" t="s">
        <v>108</v>
      </c>
      <c r="BE128" s="134">
        <f>IF(N128="základní",J128,0)</f>
        <v>0</v>
      </c>
      <c r="BF128" s="134">
        <f>IF(N128="snížená",J128,0)</f>
        <v>0</v>
      </c>
      <c r="BG128" s="134">
        <f>IF(N128="zákl. přenesená",J128,0)</f>
        <v>0</v>
      </c>
      <c r="BH128" s="134">
        <f>IF(N128="sníž. přenesená",J128,0)</f>
        <v>0</v>
      </c>
      <c r="BI128" s="134">
        <f>IF(N128="nulová",J128,0)</f>
        <v>0</v>
      </c>
      <c r="BJ128" s="15" t="s">
        <v>73</v>
      </c>
      <c r="BK128" s="134">
        <f>ROUND(I128*H128,2)</f>
        <v>0</v>
      </c>
      <c r="BL128" s="15" t="s">
        <v>114</v>
      </c>
      <c r="BM128" s="133" t="s">
        <v>115</v>
      </c>
    </row>
    <row r="129" spans="2:65" s="12" customFormat="1" x14ac:dyDescent="0.2">
      <c r="B129" s="135"/>
      <c r="D129" s="136" t="s">
        <v>116</v>
      </c>
      <c r="E129" s="137" t="s">
        <v>1</v>
      </c>
      <c r="F129" s="138" t="s">
        <v>117</v>
      </c>
      <c r="H129" s="139">
        <v>20</v>
      </c>
      <c r="L129" s="135"/>
      <c r="M129" s="140"/>
      <c r="T129" s="141"/>
      <c r="AT129" s="137" t="s">
        <v>116</v>
      </c>
      <c r="AU129" s="137" t="s">
        <v>73</v>
      </c>
      <c r="AV129" s="12" t="s">
        <v>75</v>
      </c>
      <c r="AW129" s="12" t="s">
        <v>25</v>
      </c>
      <c r="AX129" s="12" t="s">
        <v>68</v>
      </c>
      <c r="AY129" s="137" t="s">
        <v>108</v>
      </c>
    </row>
    <row r="130" spans="2:65" s="13" customFormat="1" x14ac:dyDescent="0.2">
      <c r="B130" s="142"/>
      <c r="D130" s="136" t="s">
        <v>116</v>
      </c>
      <c r="E130" s="143" t="s">
        <v>1</v>
      </c>
      <c r="F130" s="144" t="s">
        <v>118</v>
      </c>
      <c r="H130" s="145">
        <v>20</v>
      </c>
      <c r="L130" s="142"/>
      <c r="M130" s="146"/>
      <c r="T130" s="147"/>
      <c r="AT130" s="143" t="s">
        <v>116</v>
      </c>
      <c r="AU130" s="143" t="s">
        <v>73</v>
      </c>
      <c r="AV130" s="13" t="s">
        <v>114</v>
      </c>
      <c r="AW130" s="13" t="s">
        <v>25</v>
      </c>
      <c r="AX130" s="13" t="s">
        <v>73</v>
      </c>
      <c r="AY130" s="143" t="s">
        <v>108</v>
      </c>
    </row>
    <row r="131" spans="2:65" s="1" customFormat="1" ht="24.2" customHeight="1" x14ac:dyDescent="0.2">
      <c r="B131" s="121"/>
      <c r="C131" s="122" t="s">
        <v>119</v>
      </c>
      <c r="D131" s="122" t="s">
        <v>110</v>
      </c>
      <c r="E131" s="123" t="s">
        <v>120</v>
      </c>
      <c r="F131" s="124" t="s">
        <v>121</v>
      </c>
      <c r="G131" s="125" t="s">
        <v>113</v>
      </c>
      <c r="H131" s="126">
        <v>22.248000000000001</v>
      </c>
      <c r="I131" s="127"/>
      <c r="J131" s="127">
        <f>ROUND(I131*H131,2)</f>
        <v>0</v>
      </c>
      <c r="K131" s="128"/>
      <c r="L131" s="27"/>
      <c r="M131" s="129" t="s">
        <v>1</v>
      </c>
      <c r="N131" s="130" t="s">
        <v>33</v>
      </c>
      <c r="O131" s="131">
        <v>0</v>
      </c>
      <c r="P131" s="131">
        <f>O131*H131</f>
        <v>0</v>
      </c>
      <c r="Q131" s="131">
        <v>0</v>
      </c>
      <c r="R131" s="131">
        <f>Q131*H131</f>
        <v>0</v>
      </c>
      <c r="S131" s="131">
        <v>0</v>
      </c>
      <c r="T131" s="132">
        <f>S131*H131</f>
        <v>0</v>
      </c>
      <c r="AR131" s="133" t="s">
        <v>114</v>
      </c>
      <c r="AT131" s="133" t="s">
        <v>110</v>
      </c>
      <c r="AU131" s="133" t="s">
        <v>73</v>
      </c>
      <c r="AY131" s="15" t="s">
        <v>108</v>
      </c>
      <c r="BE131" s="134">
        <f>IF(N131="základní",J131,0)</f>
        <v>0</v>
      </c>
      <c r="BF131" s="134">
        <f>IF(N131="snížená",J131,0)</f>
        <v>0</v>
      </c>
      <c r="BG131" s="134">
        <f>IF(N131="zákl. přenesená",J131,0)</f>
        <v>0</v>
      </c>
      <c r="BH131" s="134">
        <f>IF(N131="sníž. přenesená",J131,0)</f>
        <v>0</v>
      </c>
      <c r="BI131" s="134">
        <f>IF(N131="nulová",J131,0)</f>
        <v>0</v>
      </c>
      <c r="BJ131" s="15" t="s">
        <v>73</v>
      </c>
      <c r="BK131" s="134">
        <f>ROUND(I131*H131,2)</f>
        <v>0</v>
      </c>
      <c r="BL131" s="15" t="s">
        <v>114</v>
      </c>
      <c r="BM131" s="133" t="s">
        <v>122</v>
      </c>
    </row>
    <row r="132" spans="2:65" s="12" customFormat="1" x14ac:dyDescent="0.2">
      <c r="B132" s="135"/>
      <c r="D132" s="136" t="s">
        <v>116</v>
      </c>
      <c r="E132" s="137" t="s">
        <v>1</v>
      </c>
      <c r="F132" s="138" t="s">
        <v>123</v>
      </c>
      <c r="H132" s="139">
        <v>22.248000000000001</v>
      </c>
      <c r="L132" s="135"/>
      <c r="M132" s="140"/>
      <c r="T132" s="141"/>
      <c r="AT132" s="137" t="s">
        <v>116</v>
      </c>
      <c r="AU132" s="137" t="s">
        <v>73</v>
      </c>
      <c r="AV132" s="12" t="s">
        <v>75</v>
      </c>
      <c r="AW132" s="12" t="s">
        <v>25</v>
      </c>
      <c r="AX132" s="12" t="s">
        <v>68</v>
      </c>
      <c r="AY132" s="137" t="s">
        <v>108</v>
      </c>
    </row>
    <row r="133" spans="2:65" s="13" customFormat="1" x14ac:dyDescent="0.2">
      <c r="B133" s="142"/>
      <c r="D133" s="136" t="s">
        <v>116</v>
      </c>
      <c r="E133" s="143" t="s">
        <v>1</v>
      </c>
      <c r="F133" s="144" t="s">
        <v>118</v>
      </c>
      <c r="H133" s="145">
        <v>22.248000000000001</v>
      </c>
      <c r="L133" s="142"/>
      <c r="M133" s="146"/>
      <c r="T133" s="147"/>
      <c r="AT133" s="143" t="s">
        <v>116</v>
      </c>
      <c r="AU133" s="143" t="s">
        <v>73</v>
      </c>
      <c r="AV133" s="13" t="s">
        <v>114</v>
      </c>
      <c r="AW133" s="13" t="s">
        <v>25</v>
      </c>
      <c r="AX133" s="13" t="s">
        <v>73</v>
      </c>
      <c r="AY133" s="143" t="s">
        <v>108</v>
      </c>
    </row>
    <row r="134" spans="2:65" s="11" customFormat="1" ht="25.9" customHeight="1" x14ac:dyDescent="0.2">
      <c r="B134" s="112"/>
      <c r="D134" s="113" t="s">
        <v>67</v>
      </c>
      <c r="E134" s="114" t="s">
        <v>124</v>
      </c>
      <c r="F134" s="114" t="s">
        <v>125</v>
      </c>
      <c r="J134" s="115">
        <f>BK134</f>
        <v>0</v>
      </c>
      <c r="L134" s="112"/>
      <c r="M134" s="116"/>
      <c r="P134" s="117">
        <f>SUM(P135:P158)</f>
        <v>0.29835200000000001</v>
      </c>
      <c r="R134" s="117">
        <f>SUM(R135:R158)</f>
        <v>1.3406290000000001E-2</v>
      </c>
      <c r="T134" s="118">
        <f>SUM(T135:T158)</f>
        <v>0</v>
      </c>
      <c r="AR134" s="113" t="s">
        <v>73</v>
      </c>
      <c r="AT134" s="119" t="s">
        <v>67</v>
      </c>
      <c r="AU134" s="119" t="s">
        <v>68</v>
      </c>
      <c r="AY134" s="113" t="s">
        <v>108</v>
      </c>
      <c r="BK134" s="120">
        <f>SUM(BK135:BK158)</f>
        <v>0</v>
      </c>
    </row>
    <row r="135" spans="2:65" s="1" customFormat="1" ht="24.2" customHeight="1" x14ac:dyDescent="0.2">
      <c r="B135" s="121"/>
      <c r="C135" s="122" t="s">
        <v>126</v>
      </c>
      <c r="D135" s="122" t="s">
        <v>110</v>
      </c>
      <c r="E135" s="123" t="s">
        <v>127</v>
      </c>
      <c r="F135" s="124" t="s">
        <v>128</v>
      </c>
      <c r="G135" s="125" t="s">
        <v>113</v>
      </c>
      <c r="H135" s="126">
        <v>5.84</v>
      </c>
      <c r="I135" s="127"/>
      <c r="J135" s="127">
        <f>ROUND(I135*H135,2)</f>
        <v>0</v>
      </c>
      <c r="K135" s="128"/>
      <c r="L135" s="27"/>
      <c r="M135" s="129" t="s">
        <v>1</v>
      </c>
      <c r="N135" s="130" t="s">
        <v>33</v>
      </c>
      <c r="O135" s="131">
        <v>0</v>
      </c>
      <c r="P135" s="131">
        <f>O135*H135</f>
        <v>0</v>
      </c>
      <c r="Q135" s="131">
        <v>0</v>
      </c>
      <c r="R135" s="131">
        <f>Q135*H135</f>
        <v>0</v>
      </c>
      <c r="S135" s="131">
        <v>0</v>
      </c>
      <c r="T135" s="132">
        <f>S135*H135</f>
        <v>0</v>
      </c>
      <c r="AR135" s="133" t="s">
        <v>114</v>
      </c>
      <c r="AT135" s="133" t="s">
        <v>110</v>
      </c>
      <c r="AU135" s="133" t="s">
        <v>73</v>
      </c>
      <c r="AY135" s="15" t="s">
        <v>108</v>
      </c>
      <c r="BE135" s="134">
        <f>IF(N135="základní",J135,0)</f>
        <v>0</v>
      </c>
      <c r="BF135" s="134">
        <f>IF(N135="snížená",J135,0)</f>
        <v>0</v>
      </c>
      <c r="BG135" s="134">
        <f>IF(N135="zákl. přenesená",J135,0)</f>
        <v>0</v>
      </c>
      <c r="BH135" s="134">
        <f>IF(N135="sníž. přenesená",J135,0)</f>
        <v>0</v>
      </c>
      <c r="BI135" s="134">
        <f>IF(N135="nulová",J135,0)</f>
        <v>0</v>
      </c>
      <c r="BJ135" s="15" t="s">
        <v>73</v>
      </c>
      <c r="BK135" s="134">
        <f>ROUND(I135*H135,2)</f>
        <v>0</v>
      </c>
      <c r="BL135" s="15" t="s">
        <v>114</v>
      </c>
      <c r="BM135" s="133" t="s">
        <v>129</v>
      </c>
    </row>
    <row r="136" spans="2:65" s="12" customFormat="1" x14ac:dyDescent="0.2">
      <c r="B136" s="135"/>
      <c r="D136" s="136" t="s">
        <v>116</v>
      </c>
      <c r="E136" s="137" t="s">
        <v>1</v>
      </c>
      <c r="F136" s="138" t="s">
        <v>130</v>
      </c>
      <c r="H136" s="139">
        <v>5.2220000000000004</v>
      </c>
      <c r="L136" s="135"/>
      <c r="M136" s="140"/>
      <c r="T136" s="141"/>
      <c r="AT136" s="137" t="s">
        <v>116</v>
      </c>
      <c r="AU136" s="137" t="s">
        <v>73</v>
      </c>
      <c r="AV136" s="12" t="s">
        <v>75</v>
      </c>
      <c r="AW136" s="12" t="s">
        <v>25</v>
      </c>
      <c r="AX136" s="12" t="s">
        <v>68</v>
      </c>
      <c r="AY136" s="137" t="s">
        <v>108</v>
      </c>
    </row>
    <row r="137" spans="2:65" s="12" customFormat="1" x14ac:dyDescent="0.2">
      <c r="B137" s="135"/>
      <c r="D137" s="136" t="s">
        <v>116</v>
      </c>
      <c r="E137" s="137" t="s">
        <v>1</v>
      </c>
      <c r="F137" s="138" t="s">
        <v>131</v>
      </c>
      <c r="H137" s="139">
        <v>0.61799999999999999</v>
      </c>
      <c r="L137" s="135"/>
      <c r="M137" s="140"/>
      <c r="T137" s="141"/>
      <c r="AT137" s="137" t="s">
        <v>116</v>
      </c>
      <c r="AU137" s="137" t="s">
        <v>73</v>
      </c>
      <c r="AV137" s="12" t="s">
        <v>75</v>
      </c>
      <c r="AW137" s="12" t="s">
        <v>25</v>
      </c>
      <c r="AX137" s="12" t="s">
        <v>68</v>
      </c>
      <c r="AY137" s="137" t="s">
        <v>108</v>
      </c>
    </row>
    <row r="138" spans="2:65" s="13" customFormat="1" x14ac:dyDescent="0.2">
      <c r="B138" s="142"/>
      <c r="D138" s="136" t="s">
        <v>116</v>
      </c>
      <c r="E138" s="143" t="s">
        <v>1</v>
      </c>
      <c r="F138" s="144" t="s">
        <v>118</v>
      </c>
      <c r="H138" s="145">
        <v>5.8400000000000007</v>
      </c>
      <c r="L138" s="142"/>
      <c r="M138" s="146"/>
      <c r="T138" s="147"/>
      <c r="AT138" s="143" t="s">
        <v>116</v>
      </c>
      <c r="AU138" s="143" t="s">
        <v>73</v>
      </c>
      <c r="AV138" s="13" t="s">
        <v>114</v>
      </c>
      <c r="AW138" s="13" t="s">
        <v>25</v>
      </c>
      <c r="AX138" s="13" t="s">
        <v>73</v>
      </c>
      <c r="AY138" s="143" t="s">
        <v>108</v>
      </c>
    </row>
    <row r="139" spans="2:65" s="1" customFormat="1" ht="33" customHeight="1" x14ac:dyDescent="0.2">
      <c r="B139" s="121"/>
      <c r="C139" s="122" t="s">
        <v>132</v>
      </c>
      <c r="D139" s="122" t="s">
        <v>110</v>
      </c>
      <c r="E139" s="123" t="s">
        <v>133</v>
      </c>
      <c r="F139" s="124" t="s">
        <v>134</v>
      </c>
      <c r="G139" s="125" t="s">
        <v>113</v>
      </c>
      <c r="H139" s="126">
        <v>0.32300000000000001</v>
      </c>
      <c r="I139" s="127"/>
      <c r="J139" s="127">
        <f>ROUND(I139*H139,2)</f>
        <v>0</v>
      </c>
      <c r="K139" s="128"/>
      <c r="L139" s="27"/>
      <c r="M139" s="129" t="s">
        <v>1</v>
      </c>
      <c r="N139" s="130" t="s">
        <v>33</v>
      </c>
      <c r="O139" s="131">
        <v>0.154</v>
      </c>
      <c r="P139" s="131">
        <f>O139*H139</f>
        <v>4.9742000000000001E-2</v>
      </c>
      <c r="Q139" s="131">
        <v>7.3499999999999998E-3</v>
      </c>
      <c r="R139" s="131">
        <f>Q139*H139</f>
        <v>2.3740499999999999E-3</v>
      </c>
      <c r="S139" s="131">
        <v>0</v>
      </c>
      <c r="T139" s="132">
        <f>S139*H139</f>
        <v>0</v>
      </c>
      <c r="AR139" s="133" t="s">
        <v>114</v>
      </c>
      <c r="AT139" s="133" t="s">
        <v>110</v>
      </c>
      <c r="AU139" s="133" t="s">
        <v>73</v>
      </c>
      <c r="AY139" s="15" t="s">
        <v>108</v>
      </c>
      <c r="BE139" s="134">
        <f>IF(N139="základní",J139,0)</f>
        <v>0</v>
      </c>
      <c r="BF139" s="134">
        <f>IF(N139="snížená",J139,0)</f>
        <v>0</v>
      </c>
      <c r="BG139" s="134">
        <f>IF(N139="zákl. přenesená",J139,0)</f>
        <v>0</v>
      </c>
      <c r="BH139" s="134">
        <f>IF(N139="sníž. přenesená",J139,0)</f>
        <v>0</v>
      </c>
      <c r="BI139" s="134">
        <f>IF(N139="nulová",J139,0)</f>
        <v>0</v>
      </c>
      <c r="BJ139" s="15" t="s">
        <v>73</v>
      </c>
      <c r="BK139" s="134">
        <f>ROUND(I139*H139,2)</f>
        <v>0</v>
      </c>
      <c r="BL139" s="15" t="s">
        <v>114</v>
      </c>
      <c r="BM139" s="133" t="s">
        <v>135</v>
      </c>
    </row>
    <row r="140" spans="2:65" s="12" customFormat="1" x14ac:dyDescent="0.2">
      <c r="B140" s="135"/>
      <c r="D140" s="136" t="s">
        <v>116</v>
      </c>
      <c r="E140" s="137" t="s">
        <v>1</v>
      </c>
      <c r="F140" s="138" t="s">
        <v>136</v>
      </c>
      <c r="H140" s="139">
        <v>0.32300000000000001</v>
      </c>
      <c r="L140" s="135"/>
      <c r="M140" s="140"/>
      <c r="T140" s="141"/>
      <c r="AT140" s="137" t="s">
        <v>116</v>
      </c>
      <c r="AU140" s="137" t="s">
        <v>73</v>
      </c>
      <c r="AV140" s="12" t="s">
        <v>75</v>
      </c>
      <c r="AW140" s="12" t="s">
        <v>25</v>
      </c>
      <c r="AX140" s="12" t="s">
        <v>68</v>
      </c>
      <c r="AY140" s="137" t="s">
        <v>108</v>
      </c>
    </row>
    <row r="141" spans="2:65" s="13" customFormat="1" x14ac:dyDescent="0.2">
      <c r="B141" s="142"/>
      <c r="D141" s="136" t="s">
        <v>116</v>
      </c>
      <c r="E141" s="143" t="s">
        <v>1</v>
      </c>
      <c r="F141" s="144" t="s">
        <v>118</v>
      </c>
      <c r="H141" s="145">
        <v>0.32300000000000001</v>
      </c>
      <c r="L141" s="142"/>
      <c r="M141" s="146"/>
      <c r="T141" s="147"/>
      <c r="AT141" s="143" t="s">
        <v>116</v>
      </c>
      <c r="AU141" s="143" t="s">
        <v>73</v>
      </c>
      <c r="AV141" s="13" t="s">
        <v>114</v>
      </c>
      <c r="AW141" s="13" t="s">
        <v>25</v>
      </c>
      <c r="AX141" s="13" t="s">
        <v>73</v>
      </c>
      <c r="AY141" s="143" t="s">
        <v>108</v>
      </c>
    </row>
    <row r="142" spans="2:65" s="1" customFormat="1" ht="24.2" customHeight="1" x14ac:dyDescent="0.2">
      <c r="B142" s="121"/>
      <c r="C142" s="122" t="s">
        <v>137</v>
      </c>
      <c r="D142" s="122" t="s">
        <v>110</v>
      </c>
      <c r="E142" s="123" t="s">
        <v>138</v>
      </c>
      <c r="F142" s="124" t="s">
        <v>139</v>
      </c>
      <c r="G142" s="125" t="s">
        <v>113</v>
      </c>
      <c r="H142" s="126">
        <v>5.84</v>
      </c>
      <c r="I142" s="127"/>
      <c r="J142" s="127">
        <f>ROUND(I142*H142,2)</f>
        <v>0</v>
      </c>
      <c r="K142" s="128"/>
      <c r="L142" s="27"/>
      <c r="M142" s="129" t="s">
        <v>1</v>
      </c>
      <c r="N142" s="130" t="s">
        <v>33</v>
      </c>
      <c r="O142" s="131">
        <v>0</v>
      </c>
      <c r="P142" s="131">
        <f>O142*H142</f>
        <v>0</v>
      </c>
      <c r="Q142" s="131">
        <v>0</v>
      </c>
      <c r="R142" s="131">
        <f>Q142*H142</f>
        <v>0</v>
      </c>
      <c r="S142" s="131">
        <v>0</v>
      </c>
      <c r="T142" s="132">
        <f>S142*H142</f>
        <v>0</v>
      </c>
      <c r="AR142" s="133" t="s">
        <v>114</v>
      </c>
      <c r="AT142" s="133" t="s">
        <v>110</v>
      </c>
      <c r="AU142" s="133" t="s">
        <v>73</v>
      </c>
      <c r="AY142" s="15" t="s">
        <v>108</v>
      </c>
      <c r="BE142" s="134">
        <f>IF(N142="základní",J142,0)</f>
        <v>0</v>
      </c>
      <c r="BF142" s="134">
        <f>IF(N142="snížená",J142,0)</f>
        <v>0</v>
      </c>
      <c r="BG142" s="134">
        <f>IF(N142="zákl. přenesená",J142,0)</f>
        <v>0</v>
      </c>
      <c r="BH142" s="134">
        <f>IF(N142="sníž. přenesená",J142,0)</f>
        <v>0</v>
      </c>
      <c r="BI142" s="134">
        <f>IF(N142="nulová",J142,0)</f>
        <v>0</v>
      </c>
      <c r="BJ142" s="15" t="s">
        <v>73</v>
      </c>
      <c r="BK142" s="134">
        <f>ROUND(I142*H142,2)</f>
        <v>0</v>
      </c>
      <c r="BL142" s="15" t="s">
        <v>114</v>
      </c>
      <c r="BM142" s="133" t="s">
        <v>140</v>
      </c>
    </row>
    <row r="143" spans="2:65" s="12" customFormat="1" x14ac:dyDescent="0.2">
      <c r="B143" s="135"/>
      <c r="D143" s="136" t="s">
        <v>116</v>
      </c>
      <c r="E143" s="137" t="s">
        <v>1</v>
      </c>
      <c r="F143" s="138" t="s">
        <v>130</v>
      </c>
      <c r="H143" s="139">
        <v>5.2220000000000004</v>
      </c>
      <c r="L143" s="135"/>
      <c r="M143" s="140"/>
      <c r="T143" s="141"/>
      <c r="AT143" s="137" t="s">
        <v>116</v>
      </c>
      <c r="AU143" s="137" t="s">
        <v>73</v>
      </c>
      <c r="AV143" s="12" t="s">
        <v>75</v>
      </c>
      <c r="AW143" s="12" t="s">
        <v>25</v>
      </c>
      <c r="AX143" s="12" t="s">
        <v>68</v>
      </c>
      <c r="AY143" s="137" t="s">
        <v>108</v>
      </c>
    </row>
    <row r="144" spans="2:65" s="12" customFormat="1" x14ac:dyDescent="0.2">
      <c r="B144" s="135"/>
      <c r="D144" s="136" t="s">
        <v>116</v>
      </c>
      <c r="E144" s="137" t="s">
        <v>1</v>
      </c>
      <c r="F144" s="138" t="s">
        <v>131</v>
      </c>
      <c r="H144" s="139">
        <v>0.61799999999999999</v>
      </c>
      <c r="L144" s="135"/>
      <c r="M144" s="140"/>
      <c r="T144" s="141"/>
      <c r="AT144" s="137" t="s">
        <v>116</v>
      </c>
      <c r="AU144" s="137" t="s">
        <v>73</v>
      </c>
      <c r="AV144" s="12" t="s">
        <v>75</v>
      </c>
      <c r="AW144" s="12" t="s">
        <v>25</v>
      </c>
      <c r="AX144" s="12" t="s">
        <v>68</v>
      </c>
      <c r="AY144" s="137" t="s">
        <v>108</v>
      </c>
    </row>
    <row r="145" spans="2:65" s="13" customFormat="1" x14ac:dyDescent="0.2">
      <c r="B145" s="142"/>
      <c r="D145" s="136" t="s">
        <v>116</v>
      </c>
      <c r="E145" s="143" t="s">
        <v>1</v>
      </c>
      <c r="F145" s="144" t="s">
        <v>118</v>
      </c>
      <c r="H145" s="145">
        <v>5.8400000000000007</v>
      </c>
      <c r="L145" s="142"/>
      <c r="M145" s="146"/>
      <c r="T145" s="147"/>
      <c r="AT145" s="143" t="s">
        <v>116</v>
      </c>
      <c r="AU145" s="143" t="s">
        <v>73</v>
      </c>
      <c r="AV145" s="13" t="s">
        <v>114</v>
      </c>
      <c r="AW145" s="13" t="s">
        <v>25</v>
      </c>
      <c r="AX145" s="13" t="s">
        <v>73</v>
      </c>
      <c r="AY145" s="143" t="s">
        <v>108</v>
      </c>
    </row>
    <row r="146" spans="2:65" s="1" customFormat="1" ht="49.15" customHeight="1" x14ac:dyDescent="0.2">
      <c r="B146" s="121"/>
      <c r="C146" s="122" t="s">
        <v>141</v>
      </c>
      <c r="D146" s="122" t="s">
        <v>110</v>
      </c>
      <c r="E146" s="123" t="s">
        <v>142</v>
      </c>
      <c r="F146" s="124" t="s">
        <v>143</v>
      </c>
      <c r="G146" s="125" t="s">
        <v>113</v>
      </c>
      <c r="H146" s="126">
        <v>0.32300000000000001</v>
      </c>
      <c r="I146" s="127"/>
      <c r="J146" s="127">
        <f>ROUND(I146*H146,2)</f>
        <v>0</v>
      </c>
      <c r="K146" s="128"/>
      <c r="L146" s="27"/>
      <c r="M146" s="129" t="s">
        <v>1</v>
      </c>
      <c r="N146" s="130" t="s">
        <v>33</v>
      </c>
      <c r="O146" s="131">
        <v>0.56999999999999995</v>
      </c>
      <c r="P146" s="131">
        <f>O146*H146</f>
        <v>0.18411</v>
      </c>
      <c r="Q146" s="131">
        <v>1.8380000000000001E-2</v>
      </c>
      <c r="R146" s="131">
        <f>Q146*H146</f>
        <v>5.9367400000000002E-3</v>
      </c>
      <c r="S146" s="131">
        <v>0</v>
      </c>
      <c r="T146" s="132">
        <f>S146*H146</f>
        <v>0</v>
      </c>
      <c r="AR146" s="133" t="s">
        <v>114</v>
      </c>
      <c r="AT146" s="133" t="s">
        <v>110</v>
      </c>
      <c r="AU146" s="133" t="s">
        <v>73</v>
      </c>
      <c r="AY146" s="15" t="s">
        <v>108</v>
      </c>
      <c r="BE146" s="134">
        <f>IF(N146="základní",J146,0)</f>
        <v>0</v>
      </c>
      <c r="BF146" s="134">
        <f>IF(N146="snížená",J146,0)</f>
        <v>0</v>
      </c>
      <c r="BG146" s="134">
        <f>IF(N146="zákl. přenesená",J146,0)</f>
        <v>0</v>
      </c>
      <c r="BH146" s="134">
        <f>IF(N146="sníž. přenesená",J146,0)</f>
        <v>0</v>
      </c>
      <c r="BI146" s="134">
        <f>IF(N146="nulová",J146,0)</f>
        <v>0</v>
      </c>
      <c r="BJ146" s="15" t="s">
        <v>73</v>
      </c>
      <c r="BK146" s="134">
        <f>ROUND(I146*H146,2)</f>
        <v>0</v>
      </c>
      <c r="BL146" s="15" t="s">
        <v>114</v>
      </c>
      <c r="BM146" s="133" t="s">
        <v>144</v>
      </c>
    </row>
    <row r="147" spans="2:65" s="12" customFormat="1" x14ac:dyDescent="0.2">
      <c r="B147" s="135"/>
      <c r="D147" s="136" t="s">
        <v>116</v>
      </c>
      <c r="E147" s="137" t="s">
        <v>1</v>
      </c>
      <c r="F147" s="138" t="s">
        <v>136</v>
      </c>
      <c r="H147" s="139">
        <v>0.32300000000000001</v>
      </c>
      <c r="L147" s="135"/>
      <c r="M147" s="140"/>
      <c r="T147" s="141"/>
      <c r="AT147" s="137" t="s">
        <v>116</v>
      </c>
      <c r="AU147" s="137" t="s">
        <v>73</v>
      </c>
      <c r="AV147" s="12" t="s">
        <v>75</v>
      </c>
      <c r="AW147" s="12" t="s">
        <v>25</v>
      </c>
      <c r="AX147" s="12" t="s">
        <v>68</v>
      </c>
      <c r="AY147" s="137" t="s">
        <v>108</v>
      </c>
    </row>
    <row r="148" spans="2:65" s="13" customFormat="1" x14ac:dyDescent="0.2">
      <c r="B148" s="142"/>
      <c r="D148" s="136" t="s">
        <v>116</v>
      </c>
      <c r="E148" s="143" t="s">
        <v>1</v>
      </c>
      <c r="F148" s="144" t="s">
        <v>118</v>
      </c>
      <c r="H148" s="145">
        <v>0.32300000000000001</v>
      </c>
      <c r="L148" s="142"/>
      <c r="M148" s="146"/>
      <c r="T148" s="147"/>
      <c r="AT148" s="143" t="s">
        <v>116</v>
      </c>
      <c r="AU148" s="143" t="s">
        <v>73</v>
      </c>
      <c r="AV148" s="13" t="s">
        <v>114</v>
      </c>
      <c r="AW148" s="13" t="s">
        <v>25</v>
      </c>
      <c r="AX148" s="13" t="s">
        <v>73</v>
      </c>
      <c r="AY148" s="143" t="s">
        <v>108</v>
      </c>
    </row>
    <row r="149" spans="2:65" s="1" customFormat="1" ht="44.25" customHeight="1" x14ac:dyDescent="0.2">
      <c r="B149" s="121"/>
      <c r="C149" s="122" t="s">
        <v>145</v>
      </c>
      <c r="D149" s="122" t="s">
        <v>110</v>
      </c>
      <c r="E149" s="123" t="s">
        <v>146</v>
      </c>
      <c r="F149" s="124" t="s">
        <v>147</v>
      </c>
      <c r="G149" s="125" t="s">
        <v>113</v>
      </c>
      <c r="H149" s="126">
        <v>0.64500000000000002</v>
      </c>
      <c r="I149" s="127"/>
      <c r="J149" s="127">
        <f>ROUND(I149*H149,2)</f>
        <v>0</v>
      </c>
      <c r="K149" s="128"/>
      <c r="L149" s="27"/>
      <c r="M149" s="129" t="s">
        <v>1</v>
      </c>
      <c r="N149" s="130" t="s">
        <v>33</v>
      </c>
      <c r="O149" s="131">
        <v>0.1</v>
      </c>
      <c r="P149" s="131">
        <f>O149*H149</f>
        <v>6.4500000000000002E-2</v>
      </c>
      <c r="Q149" s="131">
        <v>7.9000000000000008E-3</v>
      </c>
      <c r="R149" s="131">
        <f>Q149*H149</f>
        <v>5.0955000000000011E-3</v>
      </c>
      <c r="S149" s="131">
        <v>0</v>
      </c>
      <c r="T149" s="132">
        <f>S149*H149</f>
        <v>0</v>
      </c>
      <c r="AR149" s="133" t="s">
        <v>114</v>
      </c>
      <c r="AT149" s="133" t="s">
        <v>110</v>
      </c>
      <c r="AU149" s="133" t="s">
        <v>73</v>
      </c>
      <c r="AY149" s="15" t="s">
        <v>108</v>
      </c>
      <c r="BE149" s="134">
        <f>IF(N149="základní",J149,0)</f>
        <v>0</v>
      </c>
      <c r="BF149" s="134">
        <f>IF(N149="snížená",J149,0)</f>
        <v>0</v>
      </c>
      <c r="BG149" s="134">
        <f>IF(N149="zákl. přenesená",J149,0)</f>
        <v>0</v>
      </c>
      <c r="BH149" s="134">
        <f>IF(N149="sníž. přenesená",J149,0)</f>
        <v>0</v>
      </c>
      <c r="BI149" s="134">
        <f>IF(N149="nulová",J149,0)</f>
        <v>0</v>
      </c>
      <c r="BJ149" s="15" t="s">
        <v>73</v>
      </c>
      <c r="BK149" s="134">
        <f>ROUND(I149*H149,2)</f>
        <v>0</v>
      </c>
      <c r="BL149" s="15" t="s">
        <v>114</v>
      </c>
      <c r="BM149" s="133" t="s">
        <v>148</v>
      </c>
    </row>
    <row r="150" spans="2:65" s="12" customFormat="1" x14ac:dyDescent="0.2">
      <c r="B150" s="135"/>
      <c r="D150" s="136" t="s">
        <v>116</v>
      </c>
      <c r="E150" s="137" t="s">
        <v>1</v>
      </c>
      <c r="F150" s="138" t="s">
        <v>149</v>
      </c>
      <c r="H150" s="139">
        <v>0.64500000000000002</v>
      </c>
      <c r="L150" s="135"/>
      <c r="M150" s="140"/>
      <c r="T150" s="141"/>
      <c r="AT150" s="137" t="s">
        <v>116</v>
      </c>
      <c r="AU150" s="137" t="s">
        <v>73</v>
      </c>
      <c r="AV150" s="12" t="s">
        <v>75</v>
      </c>
      <c r="AW150" s="12" t="s">
        <v>25</v>
      </c>
      <c r="AX150" s="12" t="s">
        <v>68</v>
      </c>
      <c r="AY150" s="137" t="s">
        <v>108</v>
      </c>
    </row>
    <row r="151" spans="2:65" s="13" customFormat="1" x14ac:dyDescent="0.2">
      <c r="B151" s="142"/>
      <c r="D151" s="136" t="s">
        <v>116</v>
      </c>
      <c r="E151" s="143" t="s">
        <v>1</v>
      </c>
      <c r="F151" s="144" t="s">
        <v>118</v>
      </c>
      <c r="H151" s="145">
        <v>0.64500000000000002</v>
      </c>
      <c r="L151" s="142"/>
      <c r="M151" s="146"/>
      <c r="T151" s="147"/>
      <c r="AT151" s="143" t="s">
        <v>116</v>
      </c>
      <c r="AU151" s="143" t="s">
        <v>73</v>
      </c>
      <c r="AV151" s="13" t="s">
        <v>114</v>
      </c>
      <c r="AW151" s="13" t="s">
        <v>25</v>
      </c>
      <c r="AX151" s="13" t="s">
        <v>73</v>
      </c>
      <c r="AY151" s="143" t="s">
        <v>108</v>
      </c>
    </row>
    <row r="152" spans="2:65" s="1" customFormat="1" ht="24.2" customHeight="1" x14ac:dyDescent="0.2">
      <c r="B152" s="121"/>
      <c r="C152" s="122" t="s">
        <v>150</v>
      </c>
      <c r="D152" s="122" t="s">
        <v>110</v>
      </c>
      <c r="E152" s="123" t="s">
        <v>151</v>
      </c>
      <c r="F152" s="124" t="s">
        <v>152</v>
      </c>
      <c r="G152" s="125" t="s">
        <v>113</v>
      </c>
      <c r="H152" s="126">
        <v>11.68</v>
      </c>
      <c r="I152" s="127"/>
      <c r="J152" s="127">
        <f>ROUND(I152*H152,2)</f>
        <v>0</v>
      </c>
      <c r="K152" s="128"/>
      <c r="L152" s="27"/>
      <c r="M152" s="129" t="s">
        <v>1</v>
      </c>
      <c r="N152" s="130" t="s">
        <v>33</v>
      </c>
      <c r="O152" s="131">
        <v>0</v>
      </c>
      <c r="P152" s="131">
        <f>O152*H152</f>
        <v>0</v>
      </c>
      <c r="Q152" s="131">
        <v>0</v>
      </c>
      <c r="R152" s="131">
        <f>Q152*H152</f>
        <v>0</v>
      </c>
      <c r="S152" s="131">
        <v>0</v>
      </c>
      <c r="T152" s="132">
        <f>S152*H152</f>
        <v>0</v>
      </c>
      <c r="AR152" s="133" t="s">
        <v>114</v>
      </c>
      <c r="AT152" s="133" t="s">
        <v>110</v>
      </c>
      <c r="AU152" s="133" t="s">
        <v>73</v>
      </c>
      <c r="AY152" s="15" t="s">
        <v>108</v>
      </c>
      <c r="BE152" s="134">
        <f>IF(N152="základní",J152,0)</f>
        <v>0</v>
      </c>
      <c r="BF152" s="134">
        <f>IF(N152="snížená",J152,0)</f>
        <v>0</v>
      </c>
      <c r="BG152" s="134">
        <f>IF(N152="zákl. přenesená",J152,0)</f>
        <v>0</v>
      </c>
      <c r="BH152" s="134">
        <f>IF(N152="sníž. přenesená",J152,0)</f>
        <v>0</v>
      </c>
      <c r="BI152" s="134">
        <f>IF(N152="nulová",J152,0)</f>
        <v>0</v>
      </c>
      <c r="BJ152" s="15" t="s">
        <v>73</v>
      </c>
      <c r="BK152" s="134">
        <f>ROUND(I152*H152,2)</f>
        <v>0</v>
      </c>
      <c r="BL152" s="15" t="s">
        <v>114</v>
      </c>
      <c r="BM152" s="133" t="s">
        <v>153</v>
      </c>
    </row>
    <row r="153" spans="2:65" s="12" customFormat="1" x14ac:dyDescent="0.2">
      <c r="B153" s="135"/>
      <c r="D153" s="136" t="s">
        <v>116</v>
      </c>
      <c r="E153" s="137" t="s">
        <v>1</v>
      </c>
      <c r="F153" s="138" t="s">
        <v>154</v>
      </c>
      <c r="H153" s="139">
        <v>11.68</v>
      </c>
      <c r="L153" s="135"/>
      <c r="M153" s="140"/>
      <c r="T153" s="141"/>
      <c r="AT153" s="137" t="s">
        <v>116</v>
      </c>
      <c r="AU153" s="137" t="s">
        <v>73</v>
      </c>
      <c r="AV153" s="12" t="s">
        <v>75</v>
      </c>
      <c r="AW153" s="12" t="s">
        <v>25</v>
      </c>
      <c r="AX153" s="12" t="s">
        <v>68</v>
      </c>
      <c r="AY153" s="137" t="s">
        <v>108</v>
      </c>
    </row>
    <row r="154" spans="2:65" s="13" customFormat="1" x14ac:dyDescent="0.2">
      <c r="B154" s="142"/>
      <c r="D154" s="136" t="s">
        <v>116</v>
      </c>
      <c r="E154" s="143" t="s">
        <v>1</v>
      </c>
      <c r="F154" s="144" t="s">
        <v>118</v>
      </c>
      <c r="H154" s="145">
        <v>11.68</v>
      </c>
      <c r="L154" s="142"/>
      <c r="M154" s="146"/>
      <c r="T154" s="147"/>
      <c r="AT154" s="143" t="s">
        <v>116</v>
      </c>
      <c r="AU154" s="143" t="s">
        <v>73</v>
      </c>
      <c r="AV154" s="13" t="s">
        <v>114</v>
      </c>
      <c r="AW154" s="13" t="s">
        <v>25</v>
      </c>
      <c r="AX154" s="13" t="s">
        <v>73</v>
      </c>
      <c r="AY154" s="143" t="s">
        <v>108</v>
      </c>
    </row>
    <row r="155" spans="2:65" s="1" customFormat="1" ht="24.2" customHeight="1" x14ac:dyDescent="0.2">
      <c r="B155" s="121"/>
      <c r="C155" s="122" t="s">
        <v>155</v>
      </c>
      <c r="D155" s="122" t="s">
        <v>110</v>
      </c>
      <c r="E155" s="123" t="s">
        <v>156</v>
      </c>
      <c r="F155" s="124" t="s">
        <v>157</v>
      </c>
      <c r="G155" s="125" t="s">
        <v>113</v>
      </c>
      <c r="H155" s="126">
        <v>5.84</v>
      </c>
      <c r="I155" s="127"/>
      <c r="J155" s="127">
        <f>ROUND(I155*H155,2)</f>
        <v>0</v>
      </c>
      <c r="K155" s="128"/>
      <c r="L155" s="27"/>
      <c r="M155" s="129" t="s">
        <v>1</v>
      </c>
      <c r="N155" s="130" t="s">
        <v>33</v>
      </c>
      <c r="O155" s="131">
        <v>0</v>
      </c>
      <c r="P155" s="131">
        <f>O155*H155</f>
        <v>0</v>
      </c>
      <c r="Q155" s="131">
        <v>0</v>
      </c>
      <c r="R155" s="131">
        <f>Q155*H155</f>
        <v>0</v>
      </c>
      <c r="S155" s="131">
        <v>0</v>
      </c>
      <c r="T155" s="132">
        <f>S155*H155</f>
        <v>0</v>
      </c>
      <c r="AR155" s="133" t="s">
        <v>114</v>
      </c>
      <c r="AT155" s="133" t="s">
        <v>110</v>
      </c>
      <c r="AU155" s="133" t="s">
        <v>73</v>
      </c>
      <c r="AY155" s="15" t="s">
        <v>108</v>
      </c>
      <c r="BE155" s="134">
        <f>IF(N155="základní",J155,0)</f>
        <v>0</v>
      </c>
      <c r="BF155" s="134">
        <f>IF(N155="snížená",J155,0)</f>
        <v>0</v>
      </c>
      <c r="BG155" s="134">
        <f>IF(N155="zákl. přenesená",J155,0)</f>
        <v>0</v>
      </c>
      <c r="BH155" s="134">
        <f>IF(N155="sníž. přenesená",J155,0)</f>
        <v>0</v>
      </c>
      <c r="BI155" s="134">
        <f>IF(N155="nulová",J155,0)</f>
        <v>0</v>
      </c>
      <c r="BJ155" s="15" t="s">
        <v>73</v>
      </c>
      <c r="BK155" s="134">
        <f>ROUND(I155*H155,2)</f>
        <v>0</v>
      </c>
      <c r="BL155" s="15" t="s">
        <v>114</v>
      </c>
      <c r="BM155" s="133" t="s">
        <v>158</v>
      </c>
    </row>
    <row r="156" spans="2:65" s="12" customFormat="1" x14ac:dyDescent="0.2">
      <c r="B156" s="135"/>
      <c r="D156" s="136" t="s">
        <v>116</v>
      </c>
      <c r="E156" s="137" t="s">
        <v>1</v>
      </c>
      <c r="F156" s="138" t="s">
        <v>130</v>
      </c>
      <c r="H156" s="139">
        <v>5.2220000000000004</v>
      </c>
      <c r="L156" s="135"/>
      <c r="M156" s="140"/>
      <c r="T156" s="141"/>
      <c r="AT156" s="137" t="s">
        <v>116</v>
      </c>
      <c r="AU156" s="137" t="s">
        <v>73</v>
      </c>
      <c r="AV156" s="12" t="s">
        <v>75</v>
      </c>
      <c r="AW156" s="12" t="s">
        <v>25</v>
      </c>
      <c r="AX156" s="12" t="s">
        <v>68</v>
      </c>
      <c r="AY156" s="137" t="s">
        <v>108</v>
      </c>
    </row>
    <row r="157" spans="2:65" s="12" customFormat="1" x14ac:dyDescent="0.2">
      <c r="B157" s="135"/>
      <c r="D157" s="136" t="s">
        <v>116</v>
      </c>
      <c r="E157" s="137" t="s">
        <v>1</v>
      </c>
      <c r="F157" s="138" t="s">
        <v>131</v>
      </c>
      <c r="H157" s="139">
        <v>0.61799999999999999</v>
      </c>
      <c r="L157" s="135"/>
      <c r="M157" s="140"/>
      <c r="T157" s="141"/>
      <c r="AT157" s="137" t="s">
        <v>116</v>
      </c>
      <c r="AU157" s="137" t="s">
        <v>73</v>
      </c>
      <c r="AV157" s="12" t="s">
        <v>75</v>
      </c>
      <c r="AW157" s="12" t="s">
        <v>25</v>
      </c>
      <c r="AX157" s="12" t="s">
        <v>68</v>
      </c>
      <c r="AY157" s="137" t="s">
        <v>108</v>
      </c>
    </row>
    <row r="158" spans="2:65" s="13" customFormat="1" x14ac:dyDescent="0.2">
      <c r="B158" s="142"/>
      <c r="D158" s="136" t="s">
        <v>116</v>
      </c>
      <c r="E158" s="143" t="s">
        <v>1</v>
      </c>
      <c r="F158" s="144" t="s">
        <v>118</v>
      </c>
      <c r="H158" s="145">
        <v>5.8400000000000007</v>
      </c>
      <c r="L158" s="142"/>
      <c r="M158" s="146"/>
      <c r="T158" s="147"/>
      <c r="AT158" s="143" t="s">
        <v>116</v>
      </c>
      <c r="AU158" s="143" t="s">
        <v>73</v>
      </c>
      <c r="AV158" s="13" t="s">
        <v>114</v>
      </c>
      <c r="AW158" s="13" t="s">
        <v>25</v>
      </c>
      <c r="AX158" s="13" t="s">
        <v>73</v>
      </c>
      <c r="AY158" s="143" t="s">
        <v>108</v>
      </c>
    </row>
    <row r="159" spans="2:65" s="11" customFormat="1" ht="25.9" customHeight="1" x14ac:dyDescent="0.2">
      <c r="B159" s="112"/>
      <c r="D159" s="113" t="s">
        <v>67</v>
      </c>
      <c r="E159" s="114" t="s">
        <v>159</v>
      </c>
      <c r="F159" s="114" t="s">
        <v>160</v>
      </c>
      <c r="J159" s="115">
        <f>BK159</f>
        <v>0</v>
      </c>
      <c r="L159" s="112"/>
      <c r="M159" s="116"/>
      <c r="P159" s="117">
        <f>P160+SUM(P161:P199)</f>
        <v>16.005565999999998</v>
      </c>
      <c r="R159" s="117">
        <f>R160+SUM(R161:R199)</f>
        <v>1.2707999999999999E-3</v>
      </c>
      <c r="T159" s="118">
        <f>T160+SUM(T161:T199)</f>
        <v>2.0341559999999999</v>
      </c>
      <c r="AR159" s="113" t="s">
        <v>73</v>
      </c>
      <c r="AT159" s="119" t="s">
        <v>67</v>
      </c>
      <c r="AU159" s="119" t="s">
        <v>68</v>
      </c>
      <c r="AY159" s="113" t="s">
        <v>108</v>
      </c>
      <c r="BK159" s="120">
        <f>BK160+SUM(BK161:BK199)</f>
        <v>0</v>
      </c>
    </row>
    <row r="160" spans="2:65" s="1" customFormat="1" ht="33" customHeight="1" x14ac:dyDescent="0.2">
      <c r="B160" s="121"/>
      <c r="C160" s="122" t="s">
        <v>106</v>
      </c>
      <c r="D160" s="122" t="s">
        <v>110</v>
      </c>
      <c r="E160" s="123" t="s">
        <v>161</v>
      </c>
      <c r="F160" s="124" t="s">
        <v>162</v>
      </c>
      <c r="G160" s="125" t="s">
        <v>113</v>
      </c>
      <c r="H160" s="126">
        <v>5</v>
      </c>
      <c r="I160" s="127"/>
      <c r="J160" s="127">
        <f>ROUND(I160*H160,2)</f>
        <v>0</v>
      </c>
      <c r="K160" s="128"/>
      <c r="L160" s="27"/>
      <c r="M160" s="129" t="s">
        <v>1</v>
      </c>
      <c r="N160" s="130" t="s">
        <v>33</v>
      </c>
      <c r="O160" s="131">
        <v>0.105</v>
      </c>
      <c r="P160" s="131">
        <f>O160*H160</f>
        <v>0.52500000000000002</v>
      </c>
      <c r="Q160" s="131">
        <v>1.2999999999999999E-4</v>
      </c>
      <c r="R160" s="131">
        <f>Q160*H160</f>
        <v>6.4999999999999997E-4</v>
      </c>
      <c r="S160" s="131">
        <v>0</v>
      </c>
      <c r="T160" s="132">
        <f>S160*H160</f>
        <v>0</v>
      </c>
      <c r="AR160" s="133" t="s">
        <v>114</v>
      </c>
      <c r="AT160" s="133" t="s">
        <v>110</v>
      </c>
      <c r="AU160" s="133" t="s">
        <v>73</v>
      </c>
      <c r="AY160" s="15" t="s">
        <v>108</v>
      </c>
      <c r="BE160" s="134">
        <f>IF(N160="základní",J160,0)</f>
        <v>0</v>
      </c>
      <c r="BF160" s="134">
        <f>IF(N160="snížená",J160,0)</f>
        <v>0</v>
      </c>
      <c r="BG160" s="134">
        <f>IF(N160="zákl. přenesená",J160,0)</f>
        <v>0</v>
      </c>
      <c r="BH160" s="134">
        <f>IF(N160="sníž. přenesená",J160,0)</f>
        <v>0</v>
      </c>
      <c r="BI160" s="134">
        <f>IF(N160="nulová",J160,0)</f>
        <v>0</v>
      </c>
      <c r="BJ160" s="15" t="s">
        <v>73</v>
      </c>
      <c r="BK160" s="134">
        <f>ROUND(I160*H160,2)</f>
        <v>0</v>
      </c>
      <c r="BL160" s="15" t="s">
        <v>114</v>
      </c>
      <c r="BM160" s="133" t="s">
        <v>163</v>
      </c>
    </row>
    <row r="161" spans="2:65" s="12" customFormat="1" x14ac:dyDescent="0.2">
      <c r="B161" s="135"/>
      <c r="D161" s="136" t="s">
        <v>116</v>
      </c>
      <c r="E161" s="137" t="s">
        <v>1</v>
      </c>
      <c r="F161" s="138" t="s">
        <v>164</v>
      </c>
      <c r="H161" s="139">
        <v>5</v>
      </c>
      <c r="L161" s="135"/>
      <c r="M161" s="140"/>
      <c r="T161" s="141"/>
      <c r="AT161" s="137" t="s">
        <v>116</v>
      </c>
      <c r="AU161" s="137" t="s">
        <v>73</v>
      </c>
      <c r="AV161" s="12" t="s">
        <v>75</v>
      </c>
      <c r="AW161" s="12" t="s">
        <v>25</v>
      </c>
      <c r="AX161" s="12" t="s">
        <v>73</v>
      </c>
      <c r="AY161" s="137" t="s">
        <v>108</v>
      </c>
    </row>
    <row r="162" spans="2:65" s="1" customFormat="1" ht="24.2" customHeight="1" x14ac:dyDescent="0.2">
      <c r="B162" s="121"/>
      <c r="C162" s="122" t="s">
        <v>165</v>
      </c>
      <c r="D162" s="122" t="s">
        <v>110</v>
      </c>
      <c r="E162" s="123" t="s">
        <v>166</v>
      </c>
      <c r="F162" s="124" t="s">
        <v>167</v>
      </c>
      <c r="G162" s="125" t="s">
        <v>113</v>
      </c>
      <c r="H162" s="126">
        <v>10</v>
      </c>
      <c r="I162" s="127"/>
      <c r="J162" s="127">
        <f>ROUND(I162*H162,2)</f>
        <v>0</v>
      </c>
      <c r="K162" s="128"/>
      <c r="L162" s="27"/>
      <c r="M162" s="129" t="s">
        <v>1</v>
      </c>
      <c r="N162" s="130" t="s">
        <v>33</v>
      </c>
      <c r="O162" s="131">
        <v>4.2000000000000003E-2</v>
      </c>
      <c r="P162" s="131">
        <f>O162*H162</f>
        <v>0.42000000000000004</v>
      </c>
      <c r="Q162" s="131">
        <v>4.0000000000000003E-5</v>
      </c>
      <c r="R162" s="131">
        <f>Q162*H162</f>
        <v>4.0000000000000002E-4</v>
      </c>
      <c r="S162" s="131">
        <v>0</v>
      </c>
      <c r="T162" s="132">
        <f>S162*H162</f>
        <v>0</v>
      </c>
      <c r="AR162" s="133" t="s">
        <v>114</v>
      </c>
      <c r="AT162" s="133" t="s">
        <v>110</v>
      </c>
      <c r="AU162" s="133" t="s">
        <v>73</v>
      </c>
      <c r="AY162" s="15" t="s">
        <v>108</v>
      </c>
      <c r="BE162" s="134">
        <f>IF(N162="základní",J162,0)</f>
        <v>0</v>
      </c>
      <c r="BF162" s="134">
        <f>IF(N162="snížená",J162,0)</f>
        <v>0</v>
      </c>
      <c r="BG162" s="134">
        <f>IF(N162="zákl. přenesená",J162,0)</f>
        <v>0</v>
      </c>
      <c r="BH162" s="134">
        <f>IF(N162="sníž. přenesená",J162,0)</f>
        <v>0</v>
      </c>
      <c r="BI162" s="134">
        <f>IF(N162="nulová",J162,0)</f>
        <v>0</v>
      </c>
      <c r="BJ162" s="15" t="s">
        <v>73</v>
      </c>
      <c r="BK162" s="134">
        <f>ROUND(I162*H162,2)</f>
        <v>0</v>
      </c>
      <c r="BL162" s="15" t="s">
        <v>114</v>
      </c>
      <c r="BM162" s="133" t="s">
        <v>168</v>
      </c>
    </row>
    <row r="163" spans="2:65" s="12" customFormat="1" x14ac:dyDescent="0.2">
      <c r="B163" s="135"/>
      <c r="D163" s="136" t="s">
        <v>116</v>
      </c>
      <c r="E163" s="137" t="s">
        <v>1</v>
      </c>
      <c r="F163" s="138" t="s">
        <v>169</v>
      </c>
      <c r="H163" s="139">
        <v>10</v>
      </c>
      <c r="L163" s="135"/>
      <c r="M163" s="140"/>
      <c r="T163" s="141"/>
      <c r="AT163" s="137" t="s">
        <v>116</v>
      </c>
      <c r="AU163" s="137" t="s">
        <v>73</v>
      </c>
      <c r="AV163" s="12" t="s">
        <v>75</v>
      </c>
      <c r="AW163" s="12" t="s">
        <v>25</v>
      </c>
      <c r="AX163" s="12" t="s">
        <v>68</v>
      </c>
      <c r="AY163" s="137" t="s">
        <v>108</v>
      </c>
    </row>
    <row r="164" spans="2:65" s="13" customFormat="1" x14ac:dyDescent="0.2">
      <c r="B164" s="142"/>
      <c r="D164" s="136" t="s">
        <v>116</v>
      </c>
      <c r="E164" s="143" t="s">
        <v>1</v>
      </c>
      <c r="F164" s="144" t="s">
        <v>118</v>
      </c>
      <c r="H164" s="145">
        <v>10</v>
      </c>
      <c r="L164" s="142"/>
      <c r="M164" s="146"/>
      <c r="T164" s="147"/>
      <c r="AT164" s="143" t="s">
        <v>116</v>
      </c>
      <c r="AU164" s="143" t="s">
        <v>73</v>
      </c>
      <c r="AV164" s="13" t="s">
        <v>114</v>
      </c>
      <c r="AW164" s="13" t="s">
        <v>25</v>
      </c>
      <c r="AX164" s="13" t="s">
        <v>73</v>
      </c>
      <c r="AY164" s="143" t="s">
        <v>108</v>
      </c>
    </row>
    <row r="165" spans="2:65" s="1" customFormat="1" ht="24.2" customHeight="1" x14ac:dyDescent="0.2">
      <c r="B165" s="121"/>
      <c r="C165" s="122" t="s">
        <v>170</v>
      </c>
      <c r="D165" s="122" t="s">
        <v>110</v>
      </c>
      <c r="E165" s="123" t="s">
        <v>171</v>
      </c>
      <c r="F165" s="124" t="s">
        <v>172</v>
      </c>
      <c r="G165" s="125" t="s">
        <v>173</v>
      </c>
      <c r="H165" s="126">
        <v>0.72099999999999997</v>
      </c>
      <c r="I165" s="127"/>
      <c r="J165" s="127">
        <f>ROUND(I165*H165,2)</f>
        <v>0</v>
      </c>
      <c r="K165" s="128"/>
      <c r="L165" s="27"/>
      <c r="M165" s="129" t="s">
        <v>1</v>
      </c>
      <c r="N165" s="130" t="s">
        <v>33</v>
      </c>
      <c r="O165" s="131">
        <v>8.5</v>
      </c>
      <c r="P165" s="131">
        <f>O165*H165</f>
        <v>6.1284999999999998</v>
      </c>
      <c r="Q165" s="131">
        <v>0</v>
      </c>
      <c r="R165" s="131">
        <f>Q165*H165</f>
        <v>0</v>
      </c>
      <c r="S165" s="131">
        <v>2.4</v>
      </c>
      <c r="T165" s="132">
        <f>S165*H165</f>
        <v>1.7303999999999999</v>
      </c>
      <c r="AR165" s="133" t="s">
        <v>114</v>
      </c>
      <c r="AT165" s="133" t="s">
        <v>110</v>
      </c>
      <c r="AU165" s="133" t="s">
        <v>73</v>
      </c>
      <c r="AY165" s="15" t="s">
        <v>108</v>
      </c>
      <c r="BE165" s="134">
        <f>IF(N165="základní",J165,0)</f>
        <v>0</v>
      </c>
      <c r="BF165" s="134">
        <f>IF(N165="snížená",J165,0)</f>
        <v>0</v>
      </c>
      <c r="BG165" s="134">
        <f>IF(N165="zákl. přenesená",J165,0)</f>
        <v>0</v>
      </c>
      <c r="BH165" s="134">
        <f>IF(N165="sníž. přenesená",J165,0)</f>
        <v>0</v>
      </c>
      <c r="BI165" s="134">
        <f>IF(N165="nulová",J165,0)</f>
        <v>0</v>
      </c>
      <c r="BJ165" s="15" t="s">
        <v>73</v>
      </c>
      <c r="BK165" s="134">
        <f>ROUND(I165*H165,2)</f>
        <v>0</v>
      </c>
      <c r="BL165" s="15" t="s">
        <v>114</v>
      </c>
      <c r="BM165" s="133" t="s">
        <v>174</v>
      </c>
    </row>
    <row r="166" spans="2:65" s="12" customFormat="1" x14ac:dyDescent="0.2">
      <c r="B166" s="135"/>
      <c r="D166" s="136" t="s">
        <v>116</v>
      </c>
      <c r="E166" s="137" t="s">
        <v>1</v>
      </c>
      <c r="F166" s="138" t="s">
        <v>175</v>
      </c>
      <c r="H166" s="139">
        <v>0.72099999999999997</v>
      </c>
      <c r="L166" s="135"/>
      <c r="M166" s="140"/>
      <c r="T166" s="141"/>
      <c r="AT166" s="137" t="s">
        <v>116</v>
      </c>
      <c r="AU166" s="137" t="s">
        <v>73</v>
      </c>
      <c r="AV166" s="12" t="s">
        <v>75</v>
      </c>
      <c r="AW166" s="12" t="s">
        <v>25</v>
      </c>
      <c r="AX166" s="12" t="s">
        <v>68</v>
      </c>
      <c r="AY166" s="137" t="s">
        <v>108</v>
      </c>
    </row>
    <row r="167" spans="2:65" s="13" customFormat="1" x14ac:dyDescent="0.2">
      <c r="B167" s="142"/>
      <c r="D167" s="136" t="s">
        <v>116</v>
      </c>
      <c r="E167" s="143" t="s">
        <v>1</v>
      </c>
      <c r="F167" s="144" t="s">
        <v>118</v>
      </c>
      <c r="H167" s="145">
        <v>0.72099999999999997</v>
      </c>
      <c r="L167" s="142"/>
      <c r="M167" s="146"/>
      <c r="T167" s="147"/>
      <c r="AT167" s="143" t="s">
        <v>116</v>
      </c>
      <c r="AU167" s="143" t="s">
        <v>73</v>
      </c>
      <c r="AV167" s="13" t="s">
        <v>114</v>
      </c>
      <c r="AW167" s="13" t="s">
        <v>25</v>
      </c>
      <c r="AX167" s="13" t="s">
        <v>73</v>
      </c>
      <c r="AY167" s="143" t="s">
        <v>108</v>
      </c>
    </row>
    <row r="168" spans="2:65" s="1" customFormat="1" ht="21.75" customHeight="1" x14ac:dyDescent="0.2">
      <c r="B168" s="121"/>
      <c r="C168" s="122" t="s">
        <v>176</v>
      </c>
      <c r="D168" s="122" t="s">
        <v>110</v>
      </c>
      <c r="E168" s="123" t="s">
        <v>177</v>
      </c>
      <c r="F168" s="124" t="s">
        <v>178</v>
      </c>
      <c r="G168" s="125" t="s">
        <v>113</v>
      </c>
      <c r="H168" s="126">
        <v>1</v>
      </c>
      <c r="I168" s="127"/>
      <c r="J168" s="127">
        <f>ROUND(I168*H168,2)</f>
        <v>0</v>
      </c>
      <c r="K168" s="128"/>
      <c r="L168" s="27"/>
      <c r="M168" s="129" t="s">
        <v>1</v>
      </c>
      <c r="N168" s="130" t="s">
        <v>33</v>
      </c>
      <c r="O168" s="131">
        <v>0.30599999999999999</v>
      </c>
      <c r="P168" s="131">
        <f>O168*H168</f>
        <v>0.30599999999999999</v>
      </c>
      <c r="Q168" s="131">
        <v>0</v>
      </c>
      <c r="R168" s="131">
        <f>Q168*H168</f>
        <v>0</v>
      </c>
      <c r="S168" s="131">
        <v>0</v>
      </c>
      <c r="T168" s="132">
        <f>S168*H168</f>
        <v>0</v>
      </c>
      <c r="AR168" s="133" t="s">
        <v>114</v>
      </c>
      <c r="AT168" s="133" t="s">
        <v>110</v>
      </c>
      <c r="AU168" s="133" t="s">
        <v>73</v>
      </c>
      <c r="AY168" s="15" t="s">
        <v>108</v>
      </c>
      <c r="BE168" s="134">
        <f>IF(N168="základní",J168,0)</f>
        <v>0</v>
      </c>
      <c r="BF168" s="134">
        <f>IF(N168="snížená",J168,0)</f>
        <v>0</v>
      </c>
      <c r="BG168" s="134">
        <f>IF(N168="zákl. přenesená",J168,0)</f>
        <v>0</v>
      </c>
      <c r="BH168" s="134">
        <f>IF(N168="sníž. přenesená",J168,0)</f>
        <v>0</v>
      </c>
      <c r="BI168" s="134">
        <f>IF(N168="nulová",J168,0)</f>
        <v>0</v>
      </c>
      <c r="BJ168" s="15" t="s">
        <v>73</v>
      </c>
      <c r="BK168" s="134">
        <f>ROUND(I168*H168,2)</f>
        <v>0</v>
      </c>
      <c r="BL168" s="15" t="s">
        <v>114</v>
      </c>
      <c r="BM168" s="133" t="s">
        <v>179</v>
      </c>
    </row>
    <row r="169" spans="2:65" s="12" customFormat="1" x14ac:dyDescent="0.2">
      <c r="B169" s="135"/>
      <c r="D169" s="136" t="s">
        <v>116</v>
      </c>
      <c r="E169" s="137" t="s">
        <v>1</v>
      </c>
      <c r="F169" s="138" t="s">
        <v>73</v>
      </c>
      <c r="H169" s="139">
        <v>1</v>
      </c>
      <c r="L169" s="135"/>
      <c r="M169" s="140"/>
      <c r="T169" s="141"/>
      <c r="AT169" s="137" t="s">
        <v>116</v>
      </c>
      <c r="AU169" s="137" t="s">
        <v>73</v>
      </c>
      <c r="AV169" s="12" t="s">
        <v>75</v>
      </c>
      <c r="AW169" s="12" t="s">
        <v>25</v>
      </c>
      <c r="AX169" s="12" t="s">
        <v>68</v>
      </c>
      <c r="AY169" s="137" t="s">
        <v>108</v>
      </c>
    </row>
    <row r="170" spans="2:65" s="13" customFormat="1" x14ac:dyDescent="0.2">
      <c r="B170" s="142"/>
      <c r="D170" s="136" t="s">
        <v>116</v>
      </c>
      <c r="E170" s="143" t="s">
        <v>1</v>
      </c>
      <c r="F170" s="144" t="s">
        <v>118</v>
      </c>
      <c r="H170" s="145">
        <v>1</v>
      </c>
      <c r="L170" s="142"/>
      <c r="M170" s="146"/>
      <c r="T170" s="147"/>
      <c r="AT170" s="143" t="s">
        <v>116</v>
      </c>
      <c r="AU170" s="143" t="s">
        <v>73</v>
      </c>
      <c r="AV170" s="13" t="s">
        <v>114</v>
      </c>
      <c r="AW170" s="13" t="s">
        <v>25</v>
      </c>
      <c r="AX170" s="13" t="s">
        <v>73</v>
      </c>
      <c r="AY170" s="143" t="s">
        <v>108</v>
      </c>
    </row>
    <row r="171" spans="2:65" s="1" customFormat="1" ht="24.2" customHeight="1" x14ac:dyDescent="0.2">
      <c r="B171" s="121"/>
      <c r="C171" s="122" t="s">
        <v>180</v>
      </c>
      <c r="D171" s="122" t="s">
        <v>110</v>
      </c>
      <c r="E171" s="123" t="s">
        <v>181</v>
      </c>
      <c r="F171" s="124" t="s">
        <v>182</v>
      </c>
      <c r="G171" s="125" t="s">
        <v>113</v>
      </c>
      <c r="H171" s="126">
        <v>1</v>
      </c>
      <c r="I171" s="127"/>
      <c r="J171" s="127">
        <f>ROUND(I171*H171,2)</f>
        <v>0</v>
      </c>
      <c r="K171" s="128"/>
      <c r="L171" s="27"/>
      <c r="M171" s="129" t="s">
        <v>1</v>
      </c>
      <c r="N171" s="130" t="s">
        <v>33</v>
      </c>
      <c r="O171" s="131">
        <v>0.14099999999999999</v>
      </c>
      <c r="P171" s="131">
        <f>O171*H171</f>
        <v>0.14099999999999999</v>
      </c>
      <c r="Q171" s="131">
        <v>0</v>
      </c>
      <c r="R171" s="131">
        <f>Q171*H171</f>
        <v>0</v>
      </c>
      <c r="S171" s="131">
        <v>0</v>
      </c>
      <c r="T171" s="132">
        <f>S171*H171</f>
        <v>0</v>
      </c>
      <c r="AR171" s="133" t="s">
        <v>114</v>
      </c>
      <c r="AT171" s="133" t="s">
        <v>110</v>
      </c>
      <c r="AU171" s="133" t="s">
        <v>73</v>
      </c>
      <c r="AY171" s="15" t="s">
        <v>108</v>
      </c>
      <c r="BE171" s="134">
        <f>IF(N171="základní",J171,0)</f>
        <v>0</v>
      </c>
      <c r="BF171" s="134">
        <f>IF(N171="snížená",J171,0)</f>
        <v>0</v>
      </c>
      <c r="BG171" s="134">
        <f>IF(N171="zákl. přenesená",J171,0)</f>
        <v>0</v>
      </c>
      <c r="BH171" s="134">
        <f>IF(N171="sníž. přenesená",J171,0)</f>
        <v>0</v>
      </c>
      <c r="BI171" s="134">
        <f>IF(N171="nulová",J171,0)</f>
        <v>0</v>
      </c>
      <c r="BJ171" s="15" t="s">
        <v>73</v>
      </c>
      <c r="BK171" s="134">
        <f>ROUND(I171*H171,2)</f>
        <v>0</v>
      </c>
      <c r="BL171" s="15" t="s">
        <v>114</v>
      </c>
      <c r="BM171" s="133" t="s">
        <v>183</v>
      </c>
    </row>
    <row r="172" spans="2:65" s="12" customFormat="1" x14ac:dyDescent="0.2">
      <c r="B172" s="135"/>
      <c r="D172" s="136" t="s">
        <v>116</v>
      </c>
      <c r="E172" s="137" t="s">
        <v>1</v>
      </c>
      <c r="F172" s="138" t="s">
        <v>73</v>
      </c>
      <c r="H172" s="139">
        <v>1</v>
      </c>
      <c r="L172" s="135"/>
      <c r="M172" s="140"/>
      <c r="T172" s="141"/>
      <c r="AT172" s="137" t="s">
        <v>116</v>
      </c>
      <c r="AU172" s="137" t="s">
        <v>73</v>
      </c>
      <c r="AV172" s="12" t="s">
        <v>75</v>
      </c>
      <c r="AW172" s="12" t="s">
        <v>25</v>
      </c>
      <c r="AX172" s="12" t="s">
        <v>68</v>
      </c>
      <c r="AY172" s="137" t="s">
        <v>108</v>
      </c>
    </row>
    <row r="173" spans="2:65" s="13" customFormat="1" x14ac:dyDescent="0.2">
      <c r="B173" s="142"/>
      <c r="D173" s="136" t="s">
        <v>116</v>
      </c>
      <c r="E173" s="143" t="s">
        <v>1</v>
      </c>
      <c r="F173" s="144" t="s">
        <v>118</v>
      </c>
      <c r="H173" s="145">
        <v>1</v>
      </c>
      <c r="L173" s="142"/>
      <c r="M173" s="146"/>
      <c r="T173" s="147"/>
      <c r="AT173" s="143" t="s">
        <v>116</v>
      </c>
      <c r="AU173" s="143" t="s">
        <v>73</v>
      </c>
      <c r="AV173" s="13" t="s">
        <v>114</v>
      </c>
      <c r="AW173" s="13" t="s">
        <v>25</v>
      </c>
      <c r="AX173" s="13" t="s">
        <v>73</v>
      </c>
      <c r="AY173" s="143" t="s">
        <v>108</v>
      </c>
    </row>
    <row r="174" spans="2:65" s="1" customFormat="1" ht="24.2" customHeight="1" x14ac:dyDescent="0.2">
      <c r="B174" s="121"/>
      <c r="C174" s="122" t="s">
        <v>184</v>
      </c>
      <c r="D174" s="122" t="s">
        <v>110</v>
      </c>
      <c r="E174" s="123" t="s">
        <v>185</v>
      </c>
      <c r="F174" s="124" t="s">
        <v>186</v>
      </c>
      <c r="G174" s="125" t="s">
        <v>113</v>
      </c>
      <c r="H174" s="126">
        <v>0.94799999999999995</v>
      </c>
      <c r="I174" s="127"/>
      <c r="J174" s="127">
        <f>ROUND(I174*H174,2)</f>
        <v>0</v>
      </c>
      <c r="K174" s="128"/>
      <c r="L174" s="27"/>
      <c r="M174" s="129" t="s">
        <v>1</v>
      </c>
      <c r="N174" s="130" t="s">
        <v>33</v>
      </c>
      <c r="O174" s="131">
        <v>0.16200000000000001</v>
      </c>
      <c r="P174" s="131">
        <f>O174*H174</f>
        <v>0.15357599999999999</v>
      </c>
      <c r="Q174" s="131">
        <v>0</v>
      </c>
      <c r="R174" s="131">
        <f>Q174*H174</f>
        <v>0</v>
      </c>
      <c r="S174" s="131">
        <v>3.5000000000000003E-2</v>
      </c>
      <c r="T174" s="132">
        <f>S174*H174</f>
        <v>3.3180000000000001E-2</v>
      </c>
      <c r="AR174" s="133" t="s">
        <v>114</v>
      </c>
      <c r="AT174" s="133" t="s">
        <v>110</v>
      </c>
      <c r="AU174" s="133" t="s">
        <v>73</v>
      </c>
      <c r="AY174" s="15" t="s">
        <v>108</v>
      </c>
      <c r="BE174" s="134">
        <f>IF(N174="základní",J174,0)</f>
        <v>0</v>
      </c>
      <c r="BF174" s="134">
        <f>IF(N174="snížená",J174,0)</f>
        <v>0</v>
      </c>
      <c r="BG174" s="134">
        <f>IF(N174="zákl. přenesená",J174,0)</f>
        <v>0</v>
      </c>
      <c r="BH174" s="134">
        <f>IF(N174="sníž. přenesená",J174,0)</f>
        <v>0</v>
      </c>
      <c r="BI174" s="134">
        <f>IF(N174="nulová",J174,0)</f>
        <v>0</v>
      </c>
      <c r="BJ174" s="15" t="s">
        <v>73</v>
      </c>
      <c r="BK174" s="134">
        <f>ROUND(I174*H174,2)</f>
        <v>0</v>
      </c>
      <c r="BL174" s="15" t="s">
        <v>114</v>
      </c>
      <c r="BM174" s="133" t="s">
        <v>187</v>
      </c>
    </row>
    <row r="175" spans="2:65" s="12" customFormat="1" x14ac:dyDescent="0.2">
      <c r="B175" s="135"/>
      <c r="D175" s="136" t="s">
        <v>116</v>
      </c>
      <c r="E175" s="137" t="s">
        <v>1</v>
      </c>
      <c r="F175" s="138" t="s">
        <v>188</v>
      </c>
      <c r="H175" s="139">
        <v>0.94799999999999995</v>
      </c>
      <c r="L175" s="135"/>
      <c r="M175" s="140"/>
      <c r="T175" s="141"/>
      <c r="AT175" s="137" t="s">
        <v>116</v>
      </c>
      <c r="AU175" s="137" t="s">
        <v>73</v>
      </c>
      <c r="AV175" s="12" t="s">
        <v>75</v>
      </c>
      <c r="AW175" s="12" t="s">
        <v>25</v>
      </c>
      <c r="AX175" s="12" t="s">
        <v>68</v>
      </c>
      <c r="AY175" s="137" t="s">
        <v>108</v>
      </c>
    </row>
    <row r="176" spans="2:65" s="13" customFormat="1" x14ac:dyDescent="0.2">
      <c r="B176" s="142"/>
      <c r="D176" s="136" t="s">
        <v>116</v>
      </c>
      <c r="E176" s="143" t="s">
        <v>1</v>
      </c>
      <c r="F176" s="144" t="s">
        <v>118</v>
      </c>
      <c r="H176" s="145">
        <v>0.94799999999999995</v>
      </c>
      <c r="L176" s="142"/>
      <c r="M176" s="146"/>
      <c r="T176" s="147"/>
      <c r="AT176" s="143" t="s">
        <v>116</v>
      </c>
      <c r="AU176" s="143" t="s">
        <v>73</v>
      </c>
      <c r="AV176" s="13" t="s">
        <v>114</v>
      </c>
      <c r="AW176" s="13" t="s">
        <v>25</v>
      </c>
      <c r="AX176" s="13" t="s">
        <v>73</v>
      </c>
      <c r="AY176" s="143" t="s">
        <v>108</v>
      </c>
    </row>
    <row r="177" spans="2:65" s="1" customFormat="1" ht="37.9" customHeight="1" x14ac:dyDescent="0.2">
      <c r="B177" s="121"/>
      <c r="C177" s="122" t="s">
        <v>114</v>
      </c>
      <c r="D177" s="122" t="s">
        <v>110</v>
      </c>
      <c r="E177" s="123" t="s">
        <v>189</v>
      </c>
      <c r="F177" s="124" t="s">
        <v>190</v>
      </c>
      <c r="G177" s="125" t="s">
        <v>191</v>
      </c>
      <c r="H177" s="126">
        <v>2.76</v>
      </c>
      <c r="I177" s="127"/>
      <c r="J177" s="127">
        <f>ROUND(I177*H177,2)</f>
        <v>0</v>
      </c>
      <c r="K177" s="128"/>
      <c r="L177" s="27"/>
      <c r="M177" s="129" t="s">
        <v>1</v>
      </c>
      <c r="N177" s="130" t="s">
        <v>33</v>
      </c>
      <c r="O177" s="131">
        <v>2.4590000000000001</v>
      </c>
      <c r="P177" s="131">
        <f>O177*H177</f>
        <v>6.7868399999999998</v>
      </c>
      <c r="Q177" s="131">
        <v>8.0000000000000007E-5</v>
      </c>
      <c r="R177" s="131">
        <f>Q177*H177</f>
        <v>2.208E-4</v>
      </c>
      <c r="S177" s="131">
        <v>0</v>
      </c>
      <c r="T177" s="132">
        <f>S177*H177</f>
        <v>0</v>
      </c>
      <c r="AR177" s="133" t="s">
        <v>114</v>
      </c>
      <c r="AT177" s="133" t="s">
        <v>110</v>
      </c>
      <c r="AU177" s="133" t="s">
        <v>73</v>
      </c>
      <c r="AY177" s="15" t="s">
        <v>108</v>
      </c>
      <c r="BE177" s="134">
        <f>IF(N177="základní",J177,0)</f>
        <v>0</v>
      </c>
      <c r="BF177" s="134">
        <f>IF(N177="snížená",J177,0)</f>
        <v>0</v>
      </c>
      <c r="BG177" s="134">
        <f>IF(N177="zákl. přenesená",J177,0)</f>
        <v>0</v>
      </c>
      <c r="BH177" s="134">
        <f>IF(N177="sníž. přenesená",J177,0)</f>
        <v>0</v>
      </c>
      <c r="BI177" s="134">
        <f>IF(N177="nulová",J177,0)</f>
        <v>0</v>
      </c>
      <c r="BJ177" s="15" t="s">
        <v>73</v>
      </c>
      <c r="BK177" s="134">
        <f>ROUND(I177*H177,2)</f>
        <v>0</v>
      </c>
      <c r="BL177" s="15" t="s">
        <v>114</v>
      </c>
      <c r="BM177" s="133" t="s">
        <v>192</v>
      </c>
    </row>
    <row r="178" spans="2:65" s="12" customFormat="1" x14ac:dyDescent="0.2">
      <c r="B178" s="135"/>
      <c r="D178" s="136" t="s">
        <v>116</v>
      </c>
      <c r="E178" s="137" t="s">
        <v>1</v>
      </c>
      <c r="F178" s="138" t="s">
        <v>193</v>
      </c>
      <c r="H178" s="139">
        <v>0.7</v>
      </c>
      <c r="L178" s="135"/>
      <c r="M178" s="140"/>
      <c r="T178" s="141"/>
      <c r="AT178" s="137" t="s">
        <v>116</v>
      </c>
      <c r="AU178" s="137" t="s">
        <v>73</v>
      </c>
      <c r="AV178" s="12" t="s">
        <v>75</v>
      </c>
      <c r="AW178" s="12" t="s">
        <v>25</v>
      </c>
      <c r="AX178" s="12" t="s">
        <v>68</v>
      </c>
      <c r="AY178" s="137" t="s">
        <v>108</v>
      </c>
    </row>
    <row r="179" spans="2:65" s="12" customFormat="1" x14ac:dyDescent="0.2">
      <c r="B179" s="135"/>
      <c r="D179" s="136" t="s">
        <v>116</v>
      </c>
      <c r="E179" s="137" t="s">
        <v>1</v>
      </c>
      <c r="F179" s="138" t="s">
        <v>194</v>
      </c>
      <c r="H179" s="139">
        <v>2.06</v>
      </c>
      <c r="L179" s="135"/>
      <c r="M179" s="140"/>
      <c r="T179" s="141"/>
      <c r="AT179" s="137" t="s">
        <v>116</v>
      </c>
      <c r="AU179" s="137" t="s">
        <v>73</v>
      </c>
      <c r="AV179" s="12" t="s">
        <v>75</v>
      </c>
      <c r="AW179" s="12" t="s">
        <v>25</v>
      </c>
      <c r="AX179" s="12" t="s">
        <v>68</v>
      </c>
      <c r="AY179" s="137" t="s">
        <v>108</v>
      </c>
    </row>
    <row r="180" spans="2:65" s="13" customFormat="1" x14ac:dyDescent="0.2">
      <c r="B180" s="142"/>
      <c r="D180" s="136" t="s">
        <v>116</v>
      </c>
      <c r="E180" s="143" t="s">
        <v>1</v>
      </c>
      <c r="F180" s="144" t="s">
        <v>118</v>
      </c>
      <c r="H180" s="145">
        <v>2.76</v>
      </c>
      <c r="L180" s="142"/>
      <c r="M180" s="146"/>
      <c r="T180" s="147"/>
      <c r="AT180" s="143" t="s">
        <v>116</v>
      </c>
      <c r="AU180" s="143" t="s">
        <v>73</v>
      </c>
      <c r="AV180" s="13" t="s">
        <v>114</v>
      </c>
      <c r="AW180" s="13" t="s">
        <v>25</v>
      </c>
      <c r="AX180" s="13" t="s">
        <v>73</v>
      </c>
      <c r="AY180" s="143" t="s">
        <v>108</v>
      </c>
    </row>
    <row r="181" spans="2:65" s="1" customFormat="1" ht="33" customHeight="1" x14ac:dyDescent="0.2">
      <c r="B181" s="121"/>
      <c r="C181" s="122" t="s">
        <v>195</v>
      </c>
      <c r="D181" s="122" t="s">
        <v>110</v>
      </c>
      <c r="E181" s="123" t="s">
        <v>196</v>
      </c>
      <c r="F181" s="124" t="s">
        <v>197</v>
      </c>
      <c r="G181" s="125" t="s">
        <v>113</v>
      </c>
      <c r="H181" s="126">
        <v>0.32300000000000001</v>
      </c>
      <c r="I181" s="127"/>
      <c r="J181" s="127">
        <f>ROUND(I181*H181,2)</f>
        <v>0</v>
      </c>
      <c r="K181" s="128"/>
      <c r="L181" s="27"/>
      <c r="M181" s="129" t="s">
        <v>1</v>
      </c>
      <c r="N181" s="130" t="s">
        <v>33</v>
      </c>
      <c r="O181" s="131">
        <v>0.33</v>
      </c>
      <c r="P181" s="131">
        <f>O181*H181</f>
        <v>0.10659</v>
      </c>
      <c r="Q181" s="131">
        <v>0</v>
      </c>
      <c r="R181" s="131">
        <f>Q181*H181</f>
        <v>0</v>
      </c>
      <c r="S181" s="131">
        <v>0.05</v>
      </c>
      <c r="T181" s="132">
        <f>S181*H181</f>
        <v>1.6150000000000001E-2</v>
      </c>
      <c r="AR181" s="133" t="s">
        <v>114</v>
      </c>
      <c r="AT181" s="133" t="s">
        <v>110</v>
      </c>
      <c r="AU181" s="133" t="s">
        <v>73</v>
      </c>
      <c r="AY181" s="15" t="s">
        <v>108</v>
      </c>
      <c r="BE181" s="134">
        <f>IF(N181="základní",J181,0)</f>
        <v>0</v>
      </c>
      <c r="BF181" s="134">
        <f>IF(N181="snížená",J181,0)</f>
        <v>0</v>
      </c>
      <c r="BG181" s="134">
        <f>IF(N181="zákl. přenesená",J181,0)</f>
        <v>0</v>
      </c>
      <c r="BH181" s="134">
        <f>IF(N181="sníž. přenesená",J181,0)</f>
        <v>0</v>
      </c>
      <c r="BI181" s="134">
        <f>IF(N181="nulová",J181,0)</f>
        <v>0</v>
      </c>
      <c r="BJ181" s="15" t="s">
        <v>73</v>
      </c>
      <c r="BK181" s="134">
        <f>ROUND(I181*H181,2)</f>
        <v>0</v>
      </c>
      <c r="BL181" s="15" t="s">
        <v>114</v>
      </c>
      <c r="BM181" s="133" t="s">
        <v>198</v>
      </c>
    </row>
    <row r="182" spans="2:65" s="12" customFormat="1" x14ac:dyDescent="0.2">
      <c r="B182" s="135"/>
      <c r="D182" s="136" t="s">
        <v>116</v>
      </c>
      <c r="E182" s="137" t="s">
        <v>1</v>
      </c>
      <c r="F182" s="138" t="s">
        <v>136</v>
      </c>
      <c r="H182" s="139">
        <v>0.32300000000000001</v>
      </c>
      <c r="L182" s="135"/>
      <c r="M182" s="140"/>
      <c r="T182" s="141"/>
      <c r="AT182" s="137" t="s">
        <v>116</v>
      </c>
      <c r="AU182" s="137" t="s">
        <v>73</v>
      </c>
      <c r="AV182" s="12" t="s">
        <v>75</v>
      </c>
      <c r="AW182" s="12" t="s">
        <v>25</v>
      </c>
      <c r="AX182" s="12" t="s">
        <v>73</v>
      </c>
      <c r="AY182" s="137" t="s">
        <v>108</v>
      </c>
    </row>
    <row r="183" spans="2:65" s="1" customFormat="1" ht="37.9" customHeight="1" x14ac:dyDescent="0.2">
      <c r="B183" s="121"/>
      <c r="C183" s="122" t="s">
        <v>199</v>
      </c>
      <c r="D183" s="122" t="s">
        <v>110</v>
      </c>
      <c r="E183" s="123" t="s">
        <v>200</v>
      </c>
      <c r="F183" s="124" t="s">
        <v>201</v>
      </c>
      <c r="G183" s="125" t="s">
        <v>113</v>
      </c>
      <c r="H183" s="126">
        <v>5.5309999999999997</v>
      </c>
      <c r="I183" s="127"/>
      <c r="J183" s="127">
        <f>ROUND(I183*H183,2)</f>
        <v>0</v>
      </c>
      <c r="K183" s="128"/>
      <c r="L183" s="27"/>
      <c r="M183" s="129" t="s">
        <v>1</v>
      </c>
      <c r="N183" s="130" t="s">
        <v>33</v>
      </c>
      <c r="O183" s="131">
        <v>0.26</v>
      </c>
      <c r="P183" s="131">
        <f>O183*H183</f>
        <v>1.4380599999999999</v>
      </c>
      <c r="Q183" s="131">
        <v>0</v>
      </c>
      <c r="R183" s="131">
        <f>Q183*H183</f>
        <v>0</v>
      </c>
      <c r="S183" s="131">
        <v>4.5999999999999999E-2</v>
      </c>
      <c r="T183" s="132">
        <f>S183*H183</f>
        <v>0.25442599999999999</v>
      </c>
      <c r="AR183" s="133" t="s">
        <v>114</v>
      </c>
      <c r="AT183" s="133" t="s">
        <v>110</v>
      </c>
      <c r="AU183" s="133" t="s">
        <v>73</v>
      </c>
      <c r="AY183" s="15" t="s">
        <v>108</v>
      </c>
      <c r="BE183" s="134">
        <f>IF(N183="základní",J183,0)</f>
        <v>0</v>
      </c>
      <c r="BF183" s="134">
        <f>IF(N183="snížená",J183,0)</f>
        <v>0</v>
      </c>
      <c r="BG183" s="134">
        <f>IF(N183="zákl. přenesená",J183,0)</f>
        <v>0</v>
      </c>
      <c r="BH183" s="134">
        <f>IF(N183="sníž. přenesená",J183,0)</f>
        <v>0</v>
      </c>
      <c r="BI183" s="134">
        <f>IF(N183="nulová",J183,0)</f>
        <v>0</v>
      </c>
      <c r="BJ183" s="15" t="s">
        <v>73</v>
      </c>
      <c r="BK183" s="134">
        <f>ROUND(I183*H183,2)</f>
        <v>0</v>
      </c>
      <c r="BL183" s="15" t="s">
        <v>114</v>
      </c>
      <c r="BM183" s="133" t="s">
        <v>202</v>
      </c>
    </row>
    <row r="184" spans="2:65" s="12" customFormat="1" x14ac:dyDescent="0.2">
      <c r="B184" s="135"/>
      <c r="D184" s="136" t="s">
        <v>116</v>
      </c>
      <c r="E184" s="137" t="s">
        <v>1</v>
      </c>
      <c r="F184" s="138" t="s">
        <v>130</v>
      </c>
      <c r="H184" s="139">
        <v>5.2220000000000004</v>
      </c>
      <c r="L184" s="135"/>
      <c r="M184" s="140"/>
      <c r="T184" s="141"/>
      <c r="AT184" s="137" t="s">
        <v>116</v>
      </c>
      <c r="AU184" s="137" t="s">
        <v>73</v>
      </c>
      <c r="AV184" s="12" t="s">
        <v>75</v>
      </c>
      <c r="AW184" s="12" t="s">
        <v>25</v>
      </c>
      <c r="AX184" s="12" t="s">
        <v>68</v>
      </c>
      <c r="AY184" s="137" t="s">
        <v>108</v>
      </c>
    </row>
    <row r="185" spans="2:65" s="12" customFormat="1" x14ac:dyDescent="0.2">
      <c r="B185" s="135"/>
      <c r="D185" s="136" t="s">
        <v>116</v>
      </c>
      <c r="E185" s="137" t="s">
        <v>1</v>
      </c>
      <c r="F185" s="138" t="s">
        <v>203</v>
      </c>
      <c r="H185" s="139">
        <v>0.309</v>
      </c>
      <c r="L185" s="135"/>
      <c r="M185" s="140"/>
      <c r="T185" s="141"/>
      <c r="AT185" s="137" t="s">
        <v>116</v>
      </c>
      <c r="AU185" s="137" t="s">
        <v>73</v>
      </c>
      <c r="AV185" s="12" t="s">
        <v>75</v>
      </c>
      <c r="AW185" s="12" t="s">
        <v>25</v>
      </c>
      <c r="AX185" s="12" t="s">
        <v>68</v>
      </c>
      <c r="AY185" s="137" t="s">
        <v>108</v>
      </c>
    </row>
    <row r="186" spans="2:65" s="13" customFormat="1" x14ac:dyDescent="0.2">
      <c r="B186" s="142"/>
      <c r="D186" s="136" t="s">
        <v>116</v>
      </c>
      <c r="E186" s="143" t="s">
        <v>1</v>
      </c>
      <c r="F186" s="144" t="s">
        <v>118</v>
      </c>
      <c r="H186" s="145">
        <v>5.5310000000000006</v>
      </c>
      <c r="L186" s="142"/>
      <c r="M186" s="146"/>
      <c r="T186" s="147"/>
      <c r="AT186" s="143" t="s">
        <v>116</v>
      </c>
      <c r="AU186" s="143" t="s">
        <v>73</v>
      </c>
      <c r="AV186" s="13" t="s">
        <v>114</v>
      </c>
      <c r="AW186" s="13" t="s">
        <v>25</v>
      </c>
      <c r="AX186" s="13" t="s">
        <v>73</v>
      </c>
      <c r="AY186" s="143" t="s">
        <v>108</v>
      </c>
    </row>
    <row r="187" spans="2:65" s="1" customFormat="1" ht="16.5" customHeight="1" x14ac:dyDescent="0.2">
      <c r="B187" s="121"/>
      <c r="C187" s="122" t="s">
        <v>204</v>
      </c>
      <c r="D187" s="122" t="s">
        <v>110</v>
      </c>
      <c r="E187" s="123" t="s">
        <v>205</v>
      </c>
      <c r="F187" s="124" t="s">
        <v>206</v>
      </c>
      <c r="G187" s="125" t="s">
        <v>207</v>
      </c>
      <c r="H187" s="126">
        <v>1</v>
      </c>
      <c r="I187" s="127"/>
      <c r="J187" s="127">
        <f>ROUND(I187*H187,2)</f>
        <v>0</v>
      </c>
      <c r="K187" s="128"/>
      <c r="L187" s="27"/>
      <c r="M187" s="129" t="s">
        <v>1</v>
      </c>
      <c r="N187" s="130" t="s">
        <v>33</v>
      </c>
      <c r="O187" s="131">
        <v>0</v>
      </c>
      <c r="P187" s="131">
        <f>O187*H187</f>
        <v>0</v>
      </c>
      <c r="Q187" s="131">
        <v>0</v>
      </c>
      <c r="R187" s="131">
        <f>Q187*H187</f>
        <v>0</v>
      </c>
      <c r="S187" s="131">
        <v>0</v>
      </c>
      <c r="T187" s="132">
        <f>S187*H187</f>
        <v>0</v>
      </c>
      <c r="AR187" s="133" t="s">
        <v>208</v>
      </c>
      <c r="AT187" s="133" t="s">
        <v>110</v>
      </c>
      <c r="AU187" s="133" t="s">
        <v>73</v>
      </c>
      <c r="AY187" s="15" t="s">
        <v>108</v>
      </c>
      <c r="BE187" s="134">
        <f>IF(N187="základní",J187,0)</f>
        <v>0</v>
      </c>
      <c r="BF187" s="134">
        <f>IF(N187="snížená",J187,0)</f>
        <v>0</v>
      </c>
      <c r="BG187" s="134">
        <f>IF(N187="zákl. přenesená",J187,0)</f>
        <v>0</v>
      </c>
      <c r="BH187" s="134">
        <f>IF(N187="sníž. přenesená",J187,0)</f>
        <v>0</v>
      </c>
      <c r="BI187" s="134">
        <f>IF(N187="nulová",J187,0)</f>
        <v>0</v>
      </c>
      <c r="BJ187" s="15" t="s">
        <v>73</v>
      </c>
      <c r="BK187" s="134">
        <f>ROUND(I187*H187,2)</f>
        <v>0</v>
      </c>
      <c r="BL187" s="15" t="s">
        <v>208</v>
      </c>
      <c r="BM187" s="133" t="s">
        <v>209</v>
      </c>
    </row>
    <row r="188" spans="2:65" s="12" customFormat="1" x14ac:dyDescent="0.2">
      <c r="B188" s="135"/>
      <c r="D188" s="136" t="s">
        <v>116</v>
      </c>
      <c r="E188" s="137" t="s">
        <v>1</v>
      </c>
      <c r="F188" s="138" t="s">
        <v>73</v>
      </c>
      <c r="H188" s="139">
        <v>1</v>
      </c>
      <c r="L188" s="135"/>
      <c r="M188" s="140"/>
      <c r="T188" s="141"/>
      <c r="AT188" s="137" t="s">
        <v>116</v>
      </c>
      <c r="AU188" s="137" t="s">
        <v>73</v>
      </c>
      <c r="AV188" s="12" t="s">
        <v>75</v>
      </c>
      <c r="AW188" s="12" t="s">
        <v>25</v>
      </c>
      <c r="AX188" s="12" t="s">
        <v>68</v>
      </c>
      <c r="AY188" s="137" t="s">
        <v>108</v>
      </c>
    </row>
    <row r="189" spans="2:65" s="13" customFormat="1" x14ac:dyDescent="0.2">
      <c r="B189" s="142"/>
      <c r="D189" s="136" t="s">
        <v>116</v>
      </c>
      <c r="E189" s="143" t="s">
        <v>1</v>
      </c>
      <c r="F189" s="144" t="s">
        <v>118</v>
      </c>
      <c r="H189" s="145">
        <v>1</v>
      </c>
      <c r="L189" s="142"/>
      <c r="M189" s="146"/>
      <c r="T189" s="147"/>
      <c r="AT189" s="143" t="s">
        <v>116</v>
      </c>
      <c r="AU189" s="143" t="s">
        <v>73</v>
      </c>
      <c r="AV189" s="13" t="s">
        <v>114</v>
      </c>
      <c r="AW189" s="13" t="s">
        <v>25</v>
      </c>
      <c r="AX189" s="13" t="s">
        <v>73</v>
      </c>
      <c r="AY189" s="143" t="s">
        <v>108</v>
      </c>
    </row>
    <row r="190" spans="2:65" s="1" customFormat="1" ht="16.5" customHeight="1" x14ac:dyDescent="0.2">
      <c r="B190" s="121"/>
      <c r="C190" s="122" t="s">
        <v>210</v>
      </c>
      <c r="D190" s="122" t="s">
        <v>110</v>
      </c>
      <c r="E190" s="123" t="s">
        <v>211</v>
      </c>
      <c r="F190" s="124" t="s">
        <v>212</v>
      </c>
      <c r="G190" s="125" t="s">
        <v>213</v>
      </c>
      <c r="H190" s="126">
        <v>1</v>
      </c>
      <c r="I190" s="127"/>
      <c r="J190" s="127">
        <f>ROUND(I190*H190,2)</f>
        <v>0</v>
      </c>
      <c r="K190" s="128"/>
      <c r="L190" s="27"/>
      <c r="M190" s="129" t="s">
        <v>1</v>
      </c>
      <c r="N190" s="130" t="s">
        <v>33</v>
      </c>
      <c r="O190" s="131">
        <v>0</v>
      </c>
      <c r="P190" s="131">
        <f>O190*H190</f>
        <v>0</v>
      </c>
      <c r="Q190" s="131">
        <v>0</v>
      </c>
      <c r="R190" s="131">
        <f>Q190*H190</f>
        <v>0</v>
      </c>
      <c r="S190" s="131">
        <v>0</v>
      </c>
      <c r="T190" s="132">
        <f>S190*H190</f>
        <v>0</v>
      </c>
      <c r="AR190" s="133" t="s">
        <v>208</v>
      </c>
      <c r="AT190" s="133" t="s">
        <v>110</v>
      </c>
      <c r="AU190" s="133" t="s">
        <v>73</v>
      </c>
      <c r="AY190" s="15" t="s">
        <v>108</v>
      </c>
      <c r="BE190" s="134">
        <f>IF(N190="základní",J190,0)</f>
        <v>0</v>
      </c>
      <c r="BF190" s="134">
        <f>IF(N190="snížená",J190,0)</f>
        <v>0</v>
      </c>
      <c r="BG190" s="134">
        <f>IF(N190="zákl. přenesená",J190,0)</f>
        <v>0</v>
      </c>
      <c r="BH190" s="134">
        <f>IF(N190="sníž. přenesená",J190,0)</f>
        <v>0</v>
      </c>
      <c r="BI190" s="134">
        <f>IF(N190="nulová",J190,0)</f>
        <v>0</v>
      </c>
      <c r="BJ190" s="15" t="s">
        <v>73</v>
      </c>
      <c r="BK190" s="134">
        <f>ROUND(I190*H190,2)</f>
        <v>0</v>
      </c>
      <c r="BL190" s="15" t="s">
        <v>208</v>
      </c>
      <c r="BM190" s="133" t="s">
        <v>214</v>
      </c>
    </row>
    <row r="191" spans="2:65" s="12" customFormat="1" x14ac:dyDescent="0.2">
      <c r="B191" s="135"/>
      <c r="D191" s="136" t="s">
        <v>116</v>
      </c>
      <c r="E191" s="137" t="s">
        <v>1</v>
      </c>
      <c r="F191" s="138" t="s">
        <v>73</v>
      </c>
      <c r="H191" s="139">
        <v>1</v>
      </c>
      <c r="L191" s="135"/>
      <c r="M191" s="140"/>
      <c r="T191" s="141"/>
      <c r="AT191" s="137" t="s">
        <v>116</v>
      </c>
      <c r="AU191" s="137" t="s">
        <v>73</v>
      </c>
      <c r="AV191" s="12" t="s">
        <v>75</v>
      </c>
      <c r="AW191" s="12" t="s">
        <v>25</v>
      </c>
      <c r="AX191" s="12" t="s">
        <v>68</v>
      </c>
      <c r="AY191" s="137" t="s">
        <v>108</v>
      </c>
    </row>
    <row r="192" spans="2:65" s="13" customFormat="1" x14ac:dyDescent="0.2">
      <c r="B192" s="142"/>
      <c r="D192" s="136" t="s">
        <v>116</v>
      </c>
      <c r="E192" s="143" t="s">
        <v>1</v>
      </c>
      <c r="F192" s="144" t="s">
        <v>118</v>
      </c>
      <c r="H192" s="145">
        <v>1</v>
      </c>
      <c r="L192" s="142"/>
      <c r="M192" s="146"/>
      <c r="T192" s="147"/>
      <c r="AT192" s="143" t="s">
        <v>116</v>
      </c>
      <c r="AU192" s="143" t="s">
        <v>73</v>
      </c>
      <c r="AV192" s="13" t="s">
        <v>114</v>
      </c>
      <c r="AW192" s="13" t="s">
        <v>25</v>
      </c>
      <c r="AX192" s="13" t="s">
        <v>73</v>
      </c>
      <c r="AY192" s="143" t="s">
        <v>108</v>
      </c>
    </row>
    <row r="193" spans="2:65" s="1" customFormat="1" ht="24.2" customHeight="1" x14ac:dyDescent="0.2">
      <c r="B193" s="121"/>
      <c r="C193" s="122" t="s">
        <v>215</v>
      </c>
      <c r="D193" s="122" t="s">
        <v>110</v>
      </c>
      <c r="E193" s="123" t="s">
        <v>216</v>
      </c>
      <c r="F193" s="124" t="s">
        <v>217</v>
      </c>
      <c r="G193" s="125" t="s">
        <v>213</v>
      </c>
      <c r="H193" s="126">
        <v>1</v>
      </c>
      <c r="I193" s="127"/>
      <c r="J193" s="127">
        <f>ROUND(I193*H193,2)</f>
        <v>0</v>
      </c>
      <c r="K193" s="128"/>
      <c r="L193" s="27"/>
      <c r="M193" s="129" t="s">
        <v>1</v>
      </c>
      <c r="N193" s="130" t="s">
        <v>33</v>
      </c>
      <c r="O193" s="131">
        <v>0</v>
      </c>
      <c r="P193" s="131">
        <f>O193*H193</f>
        <v>0</v>
      </c>
      <c r="Q193" s="131">
        <v>0</v>
      </c>
      <c r="R193" s="131">
        <f>Q193*H193</f>
        <v>0</v>
      </c>
      <c r="S193" s="131">
        <v>0</v>
      </c>
      <c r="T193" s="132">
        <f>S193*H193</f>
        <v>0</v>
      </c>
      <c r="AR193" s="133" t="s">
        <v>208</v>
      </c>
      <c r="AT193" s="133" t="s">
        <v>110</v>
      </c>
      <c r="AU193" s="133" t="s">
        <v>73</v>
      </c>
      <c r="AY193" s="15" t="s">
        <v>108</v>
      </c>
      <c r="BE193" s="134">
        <f>IF(N193="základní",J193,0)</f>
        <v>0</v>
      </c>
      <c r="BF193" s="134">
        <f>IF(N193="snížená",J193,0)</f>
        <v>0</v>
      </c>
      <c r="BG193" s="134">
        <f>IF(N193="zákl. přenesená",J193,0)</f>
        <v>0</v>
      </c>
      <c r="BH193" s="134">
        <f>IF(N193="sníž. přenesená",J193,0)</f>
        <v>0</v>
      </c>
      <c r="BI193" s="134">
        <f>IF(N193="nulová",J193,0)</f>
        <v>0</v>
      </c>
      <c r="BJ193" s="15" t="s">
        <v>73</v>
      </c>
      <c r="BK193" s="134">
        <f>ROUND(I193*H193,2)</f>
        <v>0</v>
      </c>
      <c r="BL193" s="15" t="s">
        <v>208</v>
      </c>
      <c r="BM193" s="133" t="s">
        <v>218</v>
      </c>
    </row>
    <row r="194" spans="2:65" s="12" customFormat="1" x14ac:dyDescent="0.2">
      <c r="B194" s="135"/>
      <c r="D194" s="136" t="s">
        <v>116</v>
      </c>
      <c r="E194" s="137" t="s">
        <v>1</v>
      </c>
      <c r="F194" s="138" t="s">
        <v>73</v>
      </c>
      <c r="H194" s="139">
        <v>1</v>
      </c>
      <c r="L194" s="135"/>
      <c r="M194" s="140"/>
      <c r="T194" s="141"/>
      <c r="AT194" s="137" t="s">
        <v>116</v>
      </c>
      <c r="AU194" s="137" t="s">
        <v>73</v>
      </c>
      <c r="AV194" s="12" t="s">
        <v>75</v>
      </c>
      <c r="AW194" s="12" t="s">
        <v>25</v>
      </c>
      <c r="AX194" s="12" t="s">
        <v>68</v>
      </c>
      <c r="AY194" s="137" t="s">
        <v>108</v>
      </c>
    </row>
    <row r="195" spans="2:65" s="13" customFormat="1" x14ac:dyDescent="0.2">
      <c r="B195" s="142"/>
      <c r="D195" s="136" t="s">
        <v>116</v>
      </c>
      <c r="E195" s="143" t="s">
        <v>1</v>
      </c>
      <c r="F195" s="144" t="s">
        <v>118</v>
      </c>
      <c r="H195" s="145">
        <v>1</v>
      </c>
      <c r="L195" s="142"/>
      <c r="M195" s="146"/>
      <c r="T195" s="147"/>
      <c r="AT195" s="143" t="s">
        <v>116</v>
      </c>
      <c r="AU195" s="143" t="s">
        <v>73</v>
      </c>
      <c r="AV195" s="13" t="s">
        <v>114</v>
      </c>
      <c r="AW195" s="13" t="s">
        <v>25</v>
      </c>
      <c r="AX195" s="13" t="s">
        <v>73</v>
      </c>
      <c r="AY195" s="143" t="s">
        <v>108</v>
      </c>
    </row>
    <row r="196" spans="2:65" s="1" customFormat="1" ht="21.75" customHeight="1" x14ac:dyDescent="0.2">
      <c r="B196" s="121"/>
      <c r="C196" s="122" t="s">
        <v>124</v>
      </c>
      <c r="D196" s="122" t="s">
        <v>110</v>
      </c>
      <c r="E196" s="123" t="s">
        <v>219</v>
      </c>
      <c r="F196" s="124" t="s">
        <v>220</v>
      </c>
      <c r="G196" s="125" t="s">
        <v>213</v>
      </c>
      <c r="H196" s="126">
        <v>1</v>
      </c>
      <c r="I196" s="127"/>
      <c r="J196" s="127">
        <f>ROUND(I196*H196,2)</f>
        <v>0</v>
      </c>
      <c r="K196" s="128"/>
      <c r="L196" s="27"/>
      <c r="M196" s="129" t="s">
        <v>1</v>
      </c>
      <c r="N196" s="130" t="s">
        <v>33</v>
      </c>
      <c r="O196" s="131">
        <v>0</v>
      </c>
      <c r="P196" s="131">
        <f>O196*H196</f>
        <v>0</v>
      </c>
      <c r="Q196" s="131">
        <v>0</v>
      </c>
      <c r="R196" s="131">
        <f>Q196*H196</f>
        <v>0</v>
      </c>
      <c r="S196" s="131">
        <v>0</v>
      </c>
      <c r="T196" s="132">
        <f>S196*H196</f>
        <v>0</v>
      </c>
      <c r="AR196" s="133" t="s">
        <v>208</v>
      </c>
      <c r="AT196" s="133" t="s">
        <v>110</v>
      </c>
      <c r="AU196" s="133" t="s">
        <v>73</v>
      </c>
      <c r="AY196" s="15" t="s">
        <v>108</v>
      </c>
      <c r="BE196" s="134">
        <f>IF(N196="základní",J196,0)</f>
        <v>0</v>
      </c>
      <c r="BF196" s="134">
        <f>IF(N196="snížená",J196,0)</f>
        <v>0</v>
      </c>
      <c r="BG196" s="134">
        <f>IF(N196="zákl. přenesená",J196,0)</f>
        <v>0</v>
      </c>
      <c r="BH196" s="134">
        <f>IF(N196="sníž. přenesená",J196,0)</f>
        <v>0</v>
      </c>
      <c r="BI196" s="134">
        <f>IF(N196="nulová",J196,0)</f>
        <v>0</v>
      </c>
      <c r="BJ196" s="15" t="s">
        <v>73</v>
      </c>
      <c r="BK196" s="134">
        <f>ROUND(I196*H196,2)</f>
        <v>0</v>
      </c>
      <c r="BL196" s="15" t="s">
        <v>208</v>
      </c>
      <c r="BM196" s="133" t="s">
        <v>221</v>
      </c>
    </row>
    <row r="197" spans="2:65" s="12" customFormat="1" x14ac:dyDescent="0.2">
      <c r="B197" s="135"/>
      <c r="D197" s="136" t="s">
        <v>116</v>
      </c>
      <c r="E197" s="137" t="s">
        <v>1</v>
      </c>
      <c r="F197" s="138" t="s">
        <v>73</v>
      </c>
      <c r="H197" s="139">
        <v>1</v>
      </c>
      <c r="L197" s="135"/>
      <c r="M197" s="140"/>
      <c r="T197" s="141"/>
      <c r="AT197" s="137" t="s">
        <v>116</v>
      </c>
      <c r="AU197" s="137" t="s">
        <v>73</v>
      </c>
      <c r="AV197" s="12" t="s">
        <v>75</v>
      </c>
      <c r="AW197" s="12" t="s">
        <v>25</v>
      </c>
      <c r="AX197" s="12" t="s">
        <v>68</v>
      </c>
      <c r="AY197" s="137" t="s">
        <v>108</v>
      </c>
    </row>
    <row r="198" spans="2:65" s="13" customFormat="1" x14ac:dyDescent="0.2">
      <c r="B198" s="142"/>
      <c r="D198" s="136" t="s">
        <v>116</v>
      </c>
      <c r="E198" s="143" t="s">
        <v>1</v>
      </c>
      <c r="F198" s="144" t="s">
        <v>118</v>
      </c>
      <c r="H198" s="145">
        <v>1</v>
      </c>
      <c r="L198" s="142"/>
      <c r="M198" s="146"/>
      <c r="T198" s="147"/>
      <c r="AT198" s="143" t="s">
        <v>116</v>
      </c>
      <c r="AU198" s="143" t="s">
        <v>73</v>
      </c>
      <c r="AV198" s="13" t="s">
        <v>114</v>
      </c>
      <c r="AW198" s="13" t="s">
        <v>25</v>
      </c>
      <c r="AX198" s="13" t="s">
        <v>73</v>
      </c>
      <c r="AY198" s="143" t="s">
        <v>108</v>
      </c>
    </row>
    <row r="199" spans="2:65" s="11" customFormat="1" ht="22.9" customHeight="1" x14ac:dyDescent="0.2">
      <c r="B199" s="112"/>
      <c r="D199" s="113" t="s">
        <v>67</v>
      </c>
      <c r="E199" s="148" t="s">
        <v>204</v>
      </c>
      <c r="F199" s="148" t="s">
        <v>222</v>
      </c>
      <c r="J199" s="149">
        <f>BK199</f>
        <v>0</v>
      </c>
      <c r="L199" s="112"/>
      <c r="M199" s="116"/>
      <c r="P199" s="117">
        <f>SUM(P200:P203)</f>
        <v>0</v>
      </c>
      <c r="R199" s="117">
        <f>SUM(R200:R203)</f>
        <v>0</v>
      </c>
      <c r="T199" s="118">
        <f>SUM(T200:T203)</f>
        <v>0</v>
      </c>
      <c r="AR199" s="113" t="s">
        <v>73</v>
      </c>
      <c r="AT199" s="119" t="s">
        <v>67</v>
      </c>
      <c r="AU199" s="119" t="s">
        <v>73</v>
      </c>
      <c r="AY199" s="113" t="s">
        <v>108</v>
      </c>
      <c r="BK199" s="120">
        <f>SUM(BK200:BK203)</f>
        <v>0</v>
      </c>
    </row>
    <row r="200" spans="2:65" s="1" customFormat="1" ht="33" customHeight="1" x14ac:dyDescent="0.2">
      <c r="B200" s="121"/>
      <c r="C200" s="122" t="s">
        <v>223</v>
      </c>
      <c r="D200" s="122" t="s">
        <v>110</v>
      </c>
      <c r="E200" s="123" t="s">
        <v>224</v>
      </c>
      <c r="F200" s="124" t="s">
        <v>225</v>
      </c>
      <c r="G200" s="125" t="s">
        <v>226</v>
      </c>
      <c r="H200" s="126">
        <v>1</v>
      </c>
      <c r="I200" s="127"/>
      <c r="J200" s="127">
        <f>ROUND(I200*H200,2)</f>
        <v>0</v>
      </c>
      <c r="K200" s="128"/>
      <c r="L200" s="27"/>
      <c r="M200" s="129" t="s">
        <v>1</v>
      </c>
      <c r="N200" s="130" t="s">
        <v>33</v>
      </c>
      <c r="O200" s="131">
        <v>0</v>
      </c>
      <c r="P200" s="131">
        <f>O200*H200</f>
        <v>0</v>
      </c>
      <c r="Q200" s="131">
        <v>0</v>
      </c>
      <c r="R200" s="131">
        <f>Q200*H200</f>
        <v>0</v>
      </c>
      <c r="S200" s="131">
        <v>0</v>
      </c>
      <c r="T200" s="132">
        <f>S200*H200</f>
        <v>0</v>
      </c>
      <c r="AR200" s="133" t="s">
        <v>114</v>
      </c>
      <c r="AT200" s="133" t="s">
        <v>110</v>
      </c>
      <c r="AU200" s="133" t="s">
        <v>75</v>
      </c>
      <c r="AY200" s="15" t="s">
        <v>108</v>
      </c>
      <c r="BE200" s="134">
        <f>IF(N200="základní",J200,0)</f>
        <v>0</v>
      </c>
      <c r="BF200" s="134">
        <f>IF(N200="snížená",J200,0)</f>
        <v>0</v>
      </c>
      <c r="BG200" s="134">
        <f>IF(N200="zákl. přenesená",J200,0)</f>
        <v>0</v>
      </c>
      <c r="BH200" s="134">
        <f>IF(N200="sníž. přenesená",J200,0)</f>
        <v>0</v>
      </c>
      <c r="BI200" s="134">
        <f>IF(N200="nulová",J200,0)</f>
        <v>0</v>
      </c>
      <c r="BJ200" s="15" t="s">
        <v>73</v>
      </c>
      <c r="BK200" s="134">
        <f>ROUND(I200*H200,2)</f>
        <v>0</v>
      </c>
      <c r="BL200" s="15" t="s">
        <v>114</v>
      </c>
      <c r="BM200" s="133" t="s">
        <v>227</v>
      </c>
    </row>
    <row r="201" spans="2:65" s="1" customFormat="1" ht="29.25" x14ac:dyDescent="0.2">
      <c r="B201" s="27"/>
      <c r="D201" s="136" t="s">
        <v>228</v>
      </c>
      <c r="F201" s="150" t="s">
        <v>229</v>
      </c>
      <c r="L201" s="27"/>
      <c r="M201" s="151"/>
      <c r="T201" s="51"/>
      <c r="AT201" s="15" t="s">
        <v>228</v>
      </c>
      <c r="AU201" s="15" t="s">
        <v>75</v>
      </c>
    </row>
    <row r="202" spans="2:65" s="12" customFormat="1" x14ac:dyDescent="0.2">
      <c r="B202" s="135"/>
      <c r="D202" s="136" t="s">
        <v>116</v>
      </c>
      <c r="E202" s="137" t="s">
        <v>1</v>
      </c>
      <c r="F202" s="138" t="s">
        <v>73</v>
      </c>
      <c r="H202" s="139">
        <v>1</v>
      </c>
      <c r="L202" s="135"/>
      <c r="M202" s="140"/>
      <c r="T202" s="141"/>
      <c r="AT202" s="137" t="s">
        <v>116</v>
      </c>
      <c r="AU202" s="137" t="s">
        <v>75</v>
      </c>
      <c r="AV202" s="12" t="s">
        <v>75</v>
      </c>
      <c r="AW202" s="12" t="s">
        <v>25</v>
      </c>
      <c r="AX202" s="12" t="s">
        <v>68</v>
      </c>
      <c r="AY202" s="137" t="s">
        <v>108</v>
      </c>
    </row>
    <row r="203" spans="2:65" s="13" customFormat="1" x14ac:dyDescent="0.2">
      <c r="B203" s="142"/>
      <c r="D203" s="136" t="s">
        <v>116</v>
      </c>
      <c r="E203" s="143" t="s">
        <v>1</v>
      </c>
      <c r="F203" s="144" t="s">
        <v>118</v>
      </c>
      <c r="H203" s="145">
        <v>1</v>
      </c>
      <c r="L203" s="142"/>
      <c r="M203" s="146"/>
      <c r="T203" s="147"/>
      <c r="AT203" s="143" t="s">
        <v>116</v>
      </c>
      <c r="AU203" s="143" t="s">
        <v>75</v>
      </c>
      <c r="AV203" s="13" t="s">
        <v>114</v>
      </c>
      <c r="AW203" s="13" t="s">
        <v>25</v>
      </c>
      <c r="AX203" s="13" t="s">
        <v>73</v>
      </c>
      <c r="AY203" s="143" t="s">
        <v>108</v>
      </c>
    </row>
    <row r="204" spans="2:65" s="11" customFormat="1" ht="25.9" customHeight="1" x14ac:dyDescent="0.2">
      <c r="B204" s="112"/>
      <c r="D204" s="113" t="s">
        <v>67</v>
      </c>
      <c r="E204" s="114" t="s">
        <v>230</v>
      </c>
      <c r="F204" s="114" t="s">
        <v>231</v>
      </c>
      <c r="J204" s="115">
        <f>BK204</f>
        <v>0</v>
      </c>
      <c r="L204" s="112"/>
      <c r="M204" s="116"/>
      <c r="P204" s="117">
        <f>P205</f>
        <v>0</v>
      </c>
      <c r="R204" s="117">
        <f>R205</f>
        <v>0</v>
      </c>
      <c r="T204" s="118">
        <f>T205</f>
        <v>0</v>
      </c>
      <c r="AR204" s="113" t="s">
        <v>73</v>
      </c>
      <c r="AT204" s="119" t="s">
        <v>67</v>
      </c>
      <c r="AU204" s="119" t="s">
        <v>68</v>
      </c>
      <c r="AY204" s="113" t="s">
        <v>108</v>
      </c>
      <c r="BK204" s="120">
        <f>BK205</f>
        <v>0</v>
      </c>
    </row>
    <row r="205" spans="2:65" s="11" customFormat="1" ht="22.9" customHeight="1" x14ac:dyDescent="0.2">
      <c r="B205" s="112"/>
      <c r="D205" s="113" t="s">
        <v>67</v>
      </c>
      <c r="E205" s="148" t="s">
        <v>232</v>
      </c>
      <c r="F205" s="148" t="s">
        <v>233</v>
      </c>
      <c r="J205" s="149">
        <f>BK205</f>
        <v>0</v>
      </c>
      <c r="L205" s="112"/>
      <c r="M205" s="116"/>
      <c r="P205" s="117">
        <f>SUM(P206:P211)</f>
        <v>0</v>
      </c>
      <c r="R205" s="117">
        <f>SUM(R206:R211)</f>
        <v>0</v>
      </c>
      <c r="T205" s="118">
        <f>SUM(T206:T211)</f>
        <v>0</v>
      </c>
      <c r="AR205" s="113" t="s">
        <v>73</v>
      </c>
      <c r="AT205" s="119" t="s">
        <v>67</v>
      </c>
      <c r="AU205" s="119" t="s">
        <v>73</v>
      </c>
      <c r="AY205" s="113" t="s">
        <v>108</v>
      </c>
      <c r="BK205" s="120">
        <f>SUM(BK206:BK211)</f>
        <v>0</v>
      </c>
    </row>
    <row r="206" spans="2:65" s="1" customFormat="1" ht="24.2" customHeight="1" x14ac:dyDescent="0.2">
      <c r="B206" s="121"/>
      <c r="C206" s="122" t="s">
        <v>234</v>
      </c>
      <c r="D206" s="122" t="s">
        <v>110</v>
      </c>
      <c r="E206" s="123" t="s">
        <v>235</v>
      </c>
      <c r="F206" s="124" t="s">
        <v>236</v>
      </c>
      <c r="G206" s="125" t="s">
        <v>237</v>
      </c>
      <c r="H206" s="126">
        <v>2.0339999999999998</v>
      </c>
      <c r="I206" s="127"/>
      <c r="J206" s="127">
        <f>ROUND(I206*H206,2)</f>
        <v>0</v>
      </c>
      <c r="K206" s="128"/>
      <c r="L206" s="27"/>
      <c r="M206" s="129" t="s">
        <v>1</v>
      </c>
      <c r="N206" s="130" t="s">
        <v>33</v>
      </c>
      <c r="O206" s="131">
        <v>0</v>
      </c>
      <c r="P206" s="131">
        <f>O206*H206</f>
        <v>0</v>
      </c>
      <c r="Q206" s="131">
        <v>0</v>
      </c>
      <c r="R206" s="131">
        <f>Q206*H206</f>
        <v>0</v>
      </c>
      <c r="S206" s="131">
        <v>0</v>
      </c>
      <c r="T206" s="132">
        <f>S206*H206</f>
        <v>0</v>
      </c>
      <c r="AR206" s="133" t="s">
        <v>114</v>
      </c>
      <c r="AT206" s="133" t="s">
        <v>110</v>
      </c>
      <c r="AU206" s="133" t="s">
        <v>75</v>
      </c>
      <c r="AY206" s="15" t="s">
        <v>108</v>
      </c>
      <c r="BE206" s="134">
        <f>IF(N206="základní",J206,0)</f>
        <v>0</v>
      </c>
      <c r="BF206" s="134">
        <f>IF(N206="snížená",J206,0)</f>
        <v>0</v>
      </c>
      <c r="BG206" s="134">
        <f>IF(N206="zákl. přenesená",J206,0)</f>
        <v>0</v>
      </c>
      <c r="BH206" s="134">
        <f>IF(N206="sníž. přenesená",J206,0)</f>
        <v>0</v>
      </c>
      <c r="BI206" s="134">
        <f>IF(N206="nulová",J206,0)</f>
        <v>0</v>
      </c>
      <c r="BJ206" s="15" t="s">
        <v>73</v>
      </c>
      <c r="BK206" s="134">
        <f>ROUND(I206*H206,2)</f>
        <v>0</v>
      </c>
      <c r="BL206" s="15" t="s">
        <v>114</v>
      </c>
      <c r="BM206" s="133" t="s">
        <v>238</v>
      </c>
    </row>
    <row r="207" spans="2:65" s="1" customFormat="1" ht="24.2" customHeight="1" x14ac:dyDescent="0.2">
      <c r="B207" s="121"/>
      <c r="C207" s="122" t="s">
        <v>239</v>
      </c>
      <c r="D207" s="122" t="s">
        <v>110</v>
      </c>
      <c r="E207" s="123" t="s">
        <v>240</v>
      </c>
      <c r="F207" s="124" t="s">
        <v>241</v>
      </c>
      <c r="G207" s="125" t="s">
        <v>237</v>
      </c>
      <c r="H207" s="126">
        <v>2.0339999999999998</v>
      </c>
      <c r="I207" s="127"/>
      <c r="J207" s="127">
        <f>ROUND(I207*H207,2)</f>
        <v>0</v>
      </c>
      <c r="K207" s="128"/>
      <c r="L207" s="27"/>
      <c r="M207" s="129" t="s">
        <v>1</v>
      </c>
      <c r="N207" s="130" t="s">
        <v>33</v>
      </c>
      <c r="O207" s="131">
        <v>0</v>
      </c>
      <c r="P207" s="131">
        <f>O207*H207</f>
        <v>0</v>
      </c>
      <c r="Q207" s="131">
        <v>0</v>
      </c>
      <c r="R207" s="131">
        <f>Q207*H207</f>
        <v>0</v>
      </c>
      <c r="S207" s="131">
        <v>0</v>
      </c>
      <c r="T207" s="132">
        <f>S207*H207</f>
        <v>0</v>
      </c>
      <c r="AR207" s="133" t="s">
        <v>114</v>
      </c>
      <c r="AT207" s="133" t="s">
        <v>110</v>
      </c>
      <c r="AU207" s="133" t="s">
        <v>75</v>
      </c>
      <c r="AY207" s="15" t="s">
        <v>108</v>
      </c>
      <c r="BE207" s="134">
        <f>IF(N207="základní",J207,0)</f>
        <v>0</v>
      </c>
      <c r="BF207" s="134">
        <f>IF(N207="snížená",J207,0)</f>
        <v>0</v>
      </c>
      <c r="BG207" s="134">
        <f>IF(N207="zákl. přenesená",J207,0)</f>
        <v>0</v>
      </c>
      <c r="BH207" s="134">
        <f>IF(N207="sníž. přenesená",J207,0)</f>
        <v>0</v>
      </c>
      <c r="BI207" s="134">
        <f>IF(N207="nulová",J207,0)</f>
        <v>0</v>
      </c>
      <c r="BJ207" s="15" t="s">
        <v>73</v>
      </c>
      <c r="BK207" s="134">
        <f>ROUND(I207*H207,2)</f>
        <v>0</v>
      </c>
      <c r="BL207" s="15" t="s">
        <v>114</v>
      </c>
      <c r="BM207" s="133" t="s">
        <v>242</v>
      </c>
    </row>
    <row r="208" spans="2:65" s="1" customFormat="1" ht="24.2" customHeight="1" x14ac:dyDescent="0.2">
      <c r="B208" s="121"/>
      <c r="C208" s="122" t="s">
        <v>159</v>
      </c>
      <c r="D208" s="122" t="s">
        <v>110</v>
      </c>
      <c r="E208" s="123" t="s">
        <v>243</v>
      </c>
      <c r="F208" s="124" t="s">
        <v>244</v>
      </c>
      <c r="G208" s="125" t="s">
        <v>237</v>
      </c>
      <c r="H208" s="126">
        <v>38.646000000000001</v>
      </c>
      <c r="I208" s="127"/>
      <c r="J208" s="127">
        <f>ROUND(I208*H208,2)</f>
        <v>0</v>
      </c>
      <c r="K208" s="128"/>
      <c r="L208" s="27"/>
      <c r="M208" s="129" t="s">
        <v>1</v>
      </c>
      <c r="N208" s="130" t="s">
        <v>33</v>
      </c>
      <c r="O208" s="131">
        <v>0</v>
      </c>
      <c r="P208" s="131">
        <f>O208*H208</f>
        <v>0</v>
      </c>
      <c r="Q208" s="131">
        <v>0</v>
      </c>
      <c r="R208" s="131">
        <f>Q208*H208</f>
        <v>0</v>
      </c>
      <c r="S208" s="131">
        <v>0</v>
      </c>
      <c r="T208" s="132">
        <f>S208*H208</f>
        <v>0</v>
      </c>
      <c r="AR208" s="133" t="s">
        <v>114</v>
      </c>
      <c r="AT208" s="133" t="s">
        <v>110</v>
      </c>
      <c r="AU208" s="133" t="s">
        <v>75</v>
      </c>
      <c r="AY208" s="15" t="s">
        <v>108</v>
      </c>
      <c r="BE208" s="134">
        <f>IF(N208="základní",J208,0)</f>
        <v>0</v>
      </c>
      <c r="BF208" s="134">
        <f>IF(N208="snížená",J208,0)</f>
        <v>0</v>
      </c>
      <c r="BG208" s="134">
        <f>IF(N208="zákl. přenesená",J208,0)</f>
        <v>0</v>
      </c>
      <c r="BH208" s="134">
        <f>IF(N208="sníž. přenesená",J208,0)</f>
        <v>0</v>
      </c>
      <c r="BI208" s="134">
        <f>IF(N208="nulová",J208,0)</f>
        <v>0</v>
      </c>
      <c r="BJ208" s="15" t="s">
        <v>73</v>
      </c>
      <c r="BK208" s="134">
        <f>ROUND(I208*H208,2)</f>
        <v>0</v>
      </c>
      <c r="BL208" s="15" t="s">
        <v>114</v>
      </c>
      <c r="BM208" s="133" t="s">
        <v>245</v>
      </c>
    </row>
    <row r="209" spans="2:65" s="12" customFormat="1" x14ac:dyDescent="0.2">
      <c r="B209" s="135"/>
      <c r="D209" s="136" t="s">
        <v>116</v>
      </c>
      <c r="E209" s="137" t="s">
        <v>1</v>
      </c>
      <c r="F209" s="138" t="s">
        <v>246</v>
      </c>
      <c r="H209" s="139">
        <v>38.646000000000001</v>
      </c>
      <c r="L209" s="135"/>
      <c r="M209" s="140"/>
      <c r="T209" s="141"/>
      <c r="AT209" s="137" t="s">
        <v>116</v>
      </c>
      <c r="AU209" s="137" t="s">
        <v>75</v>
      </c>
      <c r="AV209" s="12" t="s">
        <v>75</v>
      </c>
      <c r="AW209" s="12" t="s">
        <v>25</v>
      </c>
      <c r="AX209" s="12" t="s">
        <v>68</v>
      </c>
      <c r="AY209" s="137" t="s">
        <v>108</v>
      </c>
    </row>
    <row r="210" spans="2:65" s="13" customFormat="1" x14ac:dyDescent="0.2">
      <c r="B210" s="142"/>
      <c r="D210" s="136" t="s">
        <v>116</v>
      </c>
      <c r="E210" s="143" t="s">
        <v>1</v>
      </c>
      <c r="F210" s="144" t="s">
        <v>118</v>
      </c>
      <c r="H210" s="145">
        <v>38.646000000000001</v>
      </c>
      <c r="L210" s="142"/>
      <c r="M210" s="146"/>
      <c r="T210" s="147"/>
      <c r="AT210" s="143" t="s">
        <v>116</v>
      </c>
      <c r="AU210" s="143" t="s">
        <v>75</v>
      </c>
      <c r="AV210" s="13" t="s">
        <v>114</v>
      </c>
      <c r="AW210" s="13" t="s">
        <v>25</v>
      </c>
      <c r="AX210" s="13" t="s">
        <v>73</v>
      </c>
      <c r="AY210" s="143" t="s">
        <v>108</v>
      </c>
    </row>
    <row r="211" spans="2:65" s="1" customFormat="1" ht="44.25" customHeight="1" x14ac:dyDescent="0.2">
      <c r="B211" s="121"/>
      <c r="C211" s="122" t="s">
        <v>169</v>
      </c>
      <c r="D211" s="122" t="s">
        <v>110</v>
      </c>
      <c r="E211" s="123" t="s">
        <v>247</v>
      </c>
      <c r="F211" s="124" t="s">
        <v>248</v>
      </c>
      <c r="G211" s="125" t="s">
        <v>237</v>
      </c>
      <c r="H211" s="126">
        <v>2.0339999999999998</v>
      </c>
      <c r="I211" s="127"/>
      <c r="J211" s="127">
        <f>ROUND(I211*H211,2)</f>
        <v>0</v>
      </c>
      <c r="K211" s="128"/>
      <c r="L211" s="27"/>
      <c r="M211" s="129" t="s">
        <v>1</v>
      </c>
      <c r="N211" s="130" t="s">
        <v>33</v>
      </c>
      <c r="O211" s="131">
        <v>0</v>
      </c>
      <c r="P211" s="131">
        <f>O211*H211</f>
        <v>0</v>
      </c>
      <c r="Q211" s="131">
        <v>0</v>
      </c>
      <c r="R211" s="131">
        <f>Q211*H211</f>
        <v>0</v>
      </c>
      <c r="S211" s="131">
        <v>0</v>
      </c>
      <c r="T211" s="132">
        <f>S211*H211</f>
        <v>0</v>
      </c>
      <c r="AR211" s="133" t="s">
        <v>114</v>
      </c>
      <c r="AT211" s="133" t="s">
        <v>110</v>
      </c>
      <c r="AU211" s="133" t="s">
        <v>75</v>
      </c>
      <c r="AY211" s="15" t="s">
        <v>108</v>
      </c>
      <c r="BE211" s="134">
        <f>IF(N211="základní",J211,0)</f>
        <v>0</v>
      </c>
      <c r="BF211" s="134">
        <f>IF(N211="snížená",J211,0)</f>
        <v>0</v>
      </c>
      <c r="BG211" s="134">
        <f>IF(N211="zákl. přenesená",J211,0)</f>
        <v>0</v>
      </c>
      <c r="BH211" s="134">
        <f>IF(N211="sníž. přenesená",J211,0)</f>
        <v>0</v>
      </c>
      <c r="BI211" s="134">
        <f>IF(N211="nulová",J211,0)</f>
        <v>0</v>
      </c>
      <c r="BJ211" s="15" t="s">
        <v>73</v>
      </c>
      <c r="BK211" s="134">
        <f>ROUND(I211*H211,2)</f>
        <v>0</v>
      </c>
      <c r="BL211" s="15" t="s">
        <v>114</v>
      </c>
      <c r="BM211" s="133" t="s">
        <v>249</v>
      </c>
    </row>
    <row r="212" spans="2:65" s="11" customFormat="1" ht="25.9" customHeight="1" x14ac:dyDescent="0.2">
      <c r="B212" s="112"/>
      <c r="D212" s="113" t="s">
        <v>67</v>
      </c>
      <c r="E212" s="114" t="s">
        <v>250</v>
      </c>
      <c r="F212" s="114" t="s">
        <v>251</v>
      </c>
      <c r="J212" s="115">
        <f>BK212</f>
        <v>0</v>
      </c>
      <c r="L212" s="112"/>
      <c r="M212" s="116"/>
      <c r="P212" s="117">
        <f>SUM(P213:P215)</f>
        <v>0</v>
      </c>
      <c r="R212" s="117">
        <f>SUM(R213:R215)</f>
        <v>0</v>
      </c>
      <c r="T212" s="118">
        <f>SUM(T213:T215)</f>
        <v>0</v>
      </c>
      <c r="AR212" s="113" t="s">
        <v>75</v>
      </c>
      <c r="AT212" s="119" t="s">
        <v>67</v>
      </c>
      <c r="AU212" s="119" t="s">
        <v>68</v>
      </c>
      <c r="AY212" s="113" t="s">
        <v>108</v>
      </c>
      <c r="BK212" s="120">
        <f>SUM(BK213:BK215)</f>
        <v>0</v>
      </c>
    </row>
    <row r="213" spans="2:65" s="1" customFormat="1" ht="24.2" customHeight="1" x14ac:dyDescent="0.2">
      <c r="B213" s="121"/>
      <c r="C213" s="122" t="s">
        <v>73</v>
      </c>
      <c r="D213" s="122" t="s">
        <v>110</v>
      </c>
      <c r="E213" s="123" t="s">
        <v>252</v>
      </c>
      <c r="F213" s="124" t="s">
        <v>253</v>
      </c>
      <c r="G213" s="125" t="s">
        <v>213</v>
      </c>
      <c r="H213" s="126">
        <v>1</v>
      </c>
      <c r="I213" s="127"/>
      <c r="J213" s="127">
        <f>ROUND(I213*H213,2)</f>
        <v>0</v>
      </c>
      <c r="K213" s="128"/>
      <c r="L213" s="27"/>
      <c r="M213" s="129" t="s">
        <v>1</v>
      </c>
      <c r="N213" s="130" t="s">
        <v>33</v>
      </c>
      <c r="O213" s="131">
        <v>0</v>
      </c>
      <c r="P213" s="131">
        <f>O213*H213</f>
        <v>0</v>
      </c>
      <c r="Q213" s="131">
        <v>0</v>
      </c>
      <c r="R213" s="131">
        <f>Q213*H213</f>
        <v>0</v>
      </c>
      <c r="S213" s="131">
        <v>0</v>
      </c>
      <c r="T213" s="132">
        <f>S213*H213</f>
        <v>0</v>
      </c>
      <c r="AR213" s="133" t="s">
        <v>208</v>
      </c>
      <c r="AT213" s="133" t="s">
        <v>110</v>
      </c>
      <c r="AU213" s="133" t="s">
        <v>73</v>
      </c>
      <c r="AY213" s="15" t="s">
        <v>108</v>
      </c>
      <c r="BE213" s="134">
        <f>IF(N213="základní",J213,0)</f>
        <v>0</v>
      </c>
      <c r="BF213" s="134">
        <f>IF(N213="snížená",J213,0)</f>
        <v>0</v>
      </c>
      <c r="BG213" s="134">
        <f>IF(N213="zákl. přenesená",J213,0)</f>
        <v>0</v>
      </c>
      <c r="BH213" s="134">
        <f>IF(N213="sníž. přenesená",J213,0)</f>
        <v>0</v>
      </c>
      <c r="BI213" s="134">
        <f>IF(N213="nulová",J213,0)</f>
        <v>0</v>
      </c>
      <c r="BJ213" s="15" t="s">
        <v>73</v>
      </c>
      <c r="BK213" s="134">
        <f>ROUND(I213*H213,2)</f>
        <v>0</v>
      </c>
      <c r="BL213" s="15" t="s">
        <v>208</v>
      </c>
      <c r="BM213" s="133" t="s">
        <v>254</v>
      </c>
    </row>
    <row r="214" spans="2:65" s="12" customFormat="1" x14ac:dyDescent="0.2">
      <c r="B214" s="135"/>
      <c r="D214" s="136" t="s">
        <v>116</v>
      </c>
      <c r="E214" s="137" t="s">
        <v>1</v>
      </c>
      <c r="F214" s="138" t="s">
        <v>73</v>
      </c>
      <c r="H214" s="139">
        <v>1</v>
      </c>
      <c r="L214" s="135"/>
      <c r="M214" s="140"/>
      <c r="T214" s="141"/>
      <c r="AT214" s="137" t="s">
        <v>116</v>
      </c>
      <c r="AU214" s="137" t="s">
        <v>73</v>
      </c>
      <c r="AV214" s="12" t="s">
        <v>75</v>
      </c>
      <c r="AW214" s="12" t="s">
        <v>25</v>
      </c>
      <c r="AX214" s="12" t="s">
        <v>68</v>
      </c>
      <c r="AY214" s="137" t="s">
        <v>108</v>
      </c>
    </row>
    <row r="215" spans="2:65" s="13" customFormat="1" x14ac:dyDescent="0.2">
      <c r="B215" s="142"/>
      <c r="D215" s="136" t="s">
        <v>116</v>
      </c>
      <c r="E215" s="143" t="s">
        <v>1</v>
      </c>
      <c r="F215" s="144" t="s">
        <v>118</v>
      </c>
      <c r="H215" s="145">
        <v>1</v>
      </c>
      <c r="L215" s="142"/>
      <c r="M215" s="146"/>
      <c r="T215" s="147"/>
      <c r="AT215" s="143" t="s">
        <v>116</v>
      </c>
      <c r="AU215" s="143" t="s">
        <v>73</v>
      </c>
      <c r="AV215" s="13" t="s">
        <v>114</v>
      </c>
      <c r="AW215" s="13" t="s">
        <v>25</v>
      </c>
      <c r="AX215" s="13" t="s">
        <v>73</v>
      </c>
      <c r="AY215" s="143" t="s">
        <v>108</v>
      </c>
    </row>
    <row r="216" spans="2:65" s="11" customFormat="1" ht="25.9" customHeight="1" x14ac:dyDescent="0.2">
      <c r="B216" s="112"/>
      <c r="D216" s="113" t="s">
        <v>67</v>
      </c>
      <c r="E216" s="114" t="s">
        <v>255</v>
      </c>
      <c r="F216" s="114" t="s">
        <v>256</v>
      </c>
      <c r="J216" s="115">
        <f>BK216</f>
        <v>0</v>
      </c>
      <c r="L216" s="112"/>
      <c r="M216" s="116"/>
      <c r="P216" s="117">
        <f>SUM(P217:P234)</f>
        <v>1.5230000000000001</v>
      </c>
      <c r="R216" s="117">
        <f>SUM(R217:R234)</f>
        <v>3.4785000000000003E-2</v>
      </c>
      <c r="T216" s="118">
        <f>SUM(T217:T234)</f>
        <v>0</v>
      </c>
      <c r="AR216" s="113" t="s">
        <v>75</v>
      </c>
      <c r="AT216" s="119" t="s">
        <v>67</v>
      </c>
      <c r="AU216" s="119" t="s">
        <v>68</v>
      </c>
      <c r="AY216" s="113" t="s">
        <v>108</v>
      </c>
      <c r="BK216" s="120">
        <f>SUM(BK217:BK234)</f>
        <v>0</v>
      </c>
    </row>
    <row r="217" spans="2:65" s="1" customFormat="1" ht="16.5" customHeight="1" x14ac:dyDescent="0.2">
      <c r="B217" s="121"/>
      <c r="C217" s="122" t="s">
        <v>257</v>
      </c>
      <c r="D217" s="122" t="s">
        <v>110</v>
      </c>
      <c r="E217" s="123" t="s">
        <v>258</v>
      </c>
      <c r="F217" s="124" t="s">
        <v>259</v>
      </c>
      <c r="G217" s="125" t="s">
        <v>113</v>
      </c>
      <c r="H217" s="126">
        <v>1</v>
      </c>
      <c r="I217" s="127"/>
      <c r="J217" s="127">
        <f>ROUND(I217*H217,2)</f>
        <v>0</v>
      </c>
      <c r="K217" s="128"/>
      <c r="L217" s="27"/>
      <c r="M217" s="129" t="s">
        <v>1</v>
      </c>
      <c r="N217" s="130" t="s">
        <v>33</v>
      </c>
      <c r="O217" s="131">
        <v>2.4E-2</v>
      </c>
      <c r="P217" s="131">
        <f>O217*H217</f>
        <v>2.4E-2</v>
      </c>
      <c r="Q217" s="131">
        <v>0</v>
      </c>
      <c r="R217" s="131">
        <f>Q217*H217</f>
        <v>0</v>
      </c>
      <c r="S217" s="131">
        <v>0</v>
      </c>
      <c r="T217" s="132">
        <f>S217*H217</f>
        <v>0</v>
      </c>
      <c r="AR217" s="133" t="s">
        <v>208</v>
      </c>
      <c r="AT217" s="133" t="s">
        <v>110</v>
      </c>
      <c r="AU217" s="133" t="s">
        <v>73</v>
      </c>
      <c r="AY217" s="15" t="s">
        <v>108</v>
      </c>
      <c r="BE217" s="134">
        <f>IF(N217="základní",J217,0)</f>
        <v>0</v>
      </c>
      <c r="BF217" s="134">
        <f>IF(N217="snížená",J217,0)</f>
        <v>0</v>
      </c>
      <c r="BG217" s="134">
        <f>IF(N217="zákl. přenesená",J217,0)</f>
        <v>0</v>
      </c>
      <c r="BH217" s="134">
        <f>IF(N217="sníž. přenesená",J217,0)</f>
        <v>0</v>
      </c>
      <c r="BI217" s="134">
        <f>IF(N217="nulová",J217,0)</f>
        <v>0</v>
      </c>
      <c r="BJ217" s="15" t="s">
        <v>73</v>
      </c>
      <c r="BK217" s="134">
        <f>ROUND(I217*H217,2)</f>
        <v>0</v>
      </c>
      <c r="BL217" s="15" t="s">
        <v>208</v>
      </c>
      <c r="BM217" s="133" t="s">
        <v>260</v>
      </c>
    </row>
    <row r="218" spans="2:65" s="12" customFormat="1" x14ac:dyDescent="0.2">
      <c r="B218" s="135"/>
      <c r="D218" s="136" t="s">
        <v>116</v>
      </c>
      <c r="E218" s="137" t="s">
        <v>1</v>
      </c>
      <c r="F218" s="138" t="s">
        <v>73</v>
      </c>
      <c r="H218" s="139">
        <v>1</v>
      </c>
      <c r="L218" s="135"/>
      <c r="M218" s="140"/>
      <c r="T218" s="141"/>
      <c r="AT218" s="137" t="s">
        <v>116</v>
      </c>
      <c r="AU218" s="137" t="s">
        <v>73</v>
      </c>
      <c r="AV218" s="12" t="s">
        <v>75</v>
      </c>
      <c r="AW218" s="12" t="s">
        <v>25</v>
      </c>
      <c r="AX218" s="12" t="s">
        <v>68</v>
      </c>
      <c r="AY218" s="137" t="s">
        <v>108</v>
      </c>
    </row>
    <row r="219" spans="2:65" s="13" customFormat="1" x14ac:dyDescent="0.2">
      <c r="B219" s="142"/>
      <c r="D219" s="136" t="s">
        <v>116</v>
      </c>
      <c r="E219" s="143" t="s">
        <v>1</v>
      </c>
      <c r="F219" s="144" t="s">
        <v>118</v>
      </c>
      <c r="H219" s="145">
        <v>1</v>
      </c>
      <c r="L219" s="142"/>
      <c r="M219" s="146"/>
      <c r="T219" s="147"/>
      <c r="AT219" s="143" t="s">
        <v>116</v>
      </c>
      <c r="AU219" s="143" t="s">
        <v>73</v>
      </c>
      <c r="AV219" s="13" t="s">
        <v>114</v>
      </c>
      <c r="AW219" s="13" t="s">
        <v>25</v>
      </c>
      <c r="AX219" s="13" t="s">
        <v>73</v>
      </c>
      <c r="AY219" s="143" t="s">
        <v>108</v>
      </c>
    </row>
    <row r="220" spans="2:65" s="1" customFormat="1" ht="16.5" customHeight="1" x14ac:dyDescent="0.2">
      <c r="B220" s="121"/>
      <c r="C220" s="122" t="s">
        <v>8</v>
      </c>
      <c r="D220" s="122" t="s">
        <v>110</v>
      </c>
      <c r="E220" s="123" t="s">
        <v>261</v>
      </c>
      <c r="F220" s="124" t="s">
        <v>262</v>
      </c>
      <c r="G220" s="125" t="s">
        <v>113</v>
      </c>
      <c r="H220" s="126">
        <v>1</v>
      </c>
      <c r="I220" s="127"/>
      <c r="J220" s="127">
        <f>ROUND(I220*H220,2)</f>
        <v>0</v>
      </c>
      <c r="K220" s="128"/>
      <c r="L220" s="27"/>
      <c r="M220" s="129" t="s">
        <v>1</v>
      </c>
      <c r="N220" s="130" t="s">
        <v>33</v>
      </c>
      <c r="O220" s="131">
        <v>4.3999999999999997E-2</v>
      </c>
      <c r="P220" s="131">
        <f>O220*H220</f>
        <v>4.3999999999999997E-2</v>
      </c>
      <c r="Q220" s="131">
        <v>2.9999999999999997E-4</v>
      </c>
      <c r="R220" s="131">
        <f>Q220*H220</f>
        <v>2.9999999999999997E-4</v>
      </c>
      <c r="S220" s="131">
        <v>0</v>
      </c>
      <c r="T220" s="132">
        <f>S220*H220</f>
        <v>0</v>
      </c>
      <c r="AR220" s="133" t="s">
        <v>208</v>
      </c>
      <c r="AT220" s="133" t="s">
        <v>110</v>
      </c>
      <c r="AU220" s="133" t="s">
        <v>73</v>
      </c>
      <c r="AY220" s="15" t="s">
        <v>108</v>
      </c>
      <c r="BE220" s="134">
        <f>IF(N220="základní",J220,0)</f>
        <v>0</v>
      </c>
      <c r="BF220" s="134">
        <f>IF(N220="snížená",J220,0)</f>
        <v>0</v>
      </c>
      <c r="BG220" s="134">
        <f>IF(N220="zákl. přenesená",J220,0)</f>
        <v>0</v>
      </c>
      <c r="BH220" s="134">
        <f>IF(N220="sníž. přenesená",J220,0)</f>
        <v>0</v>
      </c>
      <c r="BI220" s="134">
        <f>IF(N220="nulová",J220,0)</f>
        <v>0</v>
      </c>
      <c r="BJ220" s="15" t="s">
        <v>73</v>
      </c>
      <c r="BK220" s="134">
        <f>ROUND(I220*H220,2)</f>
        <v>0</v>
      </c>
      <c r="BL220" s="15" t="s">
        <v>208</v>
      </c>
      <c r="BM220" s="133" t="s">
        <v>263</v>
      </c>
    </row>
    <row r="221" spans="2:65" s="12" customFormat="1" x14ac:dyDescent="0.2">
      <c r="B221" s="135"/>
      <c r="D221" s="136" t="s">
        <v>116</v>
      </c>
      <c r="E221" s="137" t="s">
        <v>1</v>
      </c>
      <c r="F221" s="138" t="s">
        <v>73</v>
      </c>
      <c r="H221" s="139">
        <v>1</v>
      </c>
      <c r="L221" s="135"/>
      <c r="M221" s="140"/>
      <c r="T221" s="141"/>
      <c r="AT221" s="137" t="s">
        <v>116</v>
      </c>
      <c r="AU221" s="137" t="s">
        <v>73</v>
      </c>
      <c r="AV221" s="12" t="s">
        <v>75</v>
      </c>
      <c r="AW221" s="12" t="s">
        <v>25</v>
      </c>
      <c r="AX221" s="12" t="s">
        <v>68</v>
      </c>
      <c r="AY221" s="137" t="s">
        <v>108</v>
      </c>
    </row>
    <row r="222" spans="2:65" s="13" customFormat="1" x14ac:dyDescent="0.2">
      <c r="B222" s="142"/>
      <c r="D222" s="136" t="s">
        <v>116</v>
      </c>
      <c r="E222" s="143" t="s">
        <v>1</v>
      </c>
      <c r="F222" s="144" t="s">
        <v>118</v>
      </c>
      <c r="H222" s="145">
        <v>1</v>
      </c>
      <c r="L222" s="142"/>
      <c r="M222" s="146"/>
      <c r="T222" s="147"/>
      <c r="AT222" s="143" t="s">
        <v>116</v>
      </c>
      <c r="AU222" s="143" t="s">
        <v>73</v>
      </c>
      <c r="AV222" s="13" t="s">
        <v>114</v>
      </c>
      <c r="AW222" s="13" t="s">
        <v>25</v>
      </c>
      <c r="AX222" s="13" t="s">
        <v>73</v>
      </c>
      <c r="AY222" s="143" t="s">
        <v>108</v>
      </c>
    </row>
    <row r="223" spans="2:65" s="1" customFormat="1" ht="33" customHeight="1" x14ac:dyDescent="0.2">
      <c r="B223" s="121"/>
      <c r="C223" s="122" t="s">
        <v>264</v>
      </c>
      <c r="D223" s="122" t="s">
        <v>110</v>
      </c>
      <c r="E223" s="123" t="s">
        <v>265</v>
      </c>
      <c r="F223" s="124" t="s">
        <v>266</v>
      </c>
      <c r="G223" s="125" t="s">
        <v>113</v>
      </c>
      <c r="H223" s="126">
        <v>1</v>
      </c>
      <c r="I223" s="127"/>
      <c r="J223" s="127">
        <f>ROUND(I223*H223,2)</f>
        <v>0</v>
      </c>
      <c r="K223" s="128"/>
      <c r="L223" s="27"/>
      <c r="M223" s="129" t="s">
        <v>1</v>
      </c>
      <c r="N223" s="130" t="s">
        <v>33</v>
      </c>
      <c r="O223" s="131">
        <v>1.33</v>
      </c>
      <c r="P223" s="131">
        <f>O223*H223</f>
        <v>1.33</v>
      </c>
      <c r="Q223" s="131">
        <v>8.9999999999999993E-3</v>
      </c>
      <c r="R223" s="131">
        <f>Q223*H223</f>
        <v>8.9999999999999993E-3</v>
      </c>
      <c r="S223" s="131">
        <v>0</v>
      </c>
      <c r="T223" s="132">
        <f>S223*H223</f>
        <v>0</v>
      </c>
      <c r="AR223" s="133" t="s">
        <v>208</v>
      </c>
      <c r="AT223" s="133" t="s">
        <v>110</v>
      </c>
      <c r="AU223" s="133" t="s">
        <v>73</v>
      </c>
      <c r="AY223" s="15" t="s">
        <v>108</v>
      </c>
      <c r="BE223" s="134">
        <f>IF(N223="základní",J223,0)</f>
        <v>0</v>
      </c>
      <c r="BF223" s="134">
        <f>IF(N223="snížená",J223,0)</f>
        <v>0</v>
      </c>
      <c r="BG223" s="134">
        <f>IF(N223="zákl. přenesená",J223,0)</f>
        <v>0</v>
      </c>
      <c r="BH223" s="134">
        <f>IF(N223="sníž. přenesená",J223,0)</f>
        <v>0</v>
      </c>
      <c r="BI223" s="134">
        <f>IF(N223="nulová",J223,0)</f>
        <v>0</v>
      </c>
      <c r="BJ223" s="15" t="s">
        <v>73</v>
      </c>
      <c r="BK223" s="134">
        <f>ROUND(I223*H223,2)</f>
        <v>0</v>
      </c>
      <c r="BL223" s="15" t="s">
        <v>208</v>
      </c>
      <c r="BM223" s="133" t="s">
        <v>267</v>
      </c>
    </row>
    <row r="224" spans="2:65" s="12" customFormat="1" x14ac:dyDescent="0.2">
      <c r="B224" s="135"/>
      <c r="D224" s="136" t="s">
        <v>116</v>
      </c>
      <c r="E224" s="137" t="s">
        <v>1</v>
      </c>
      <c r="F224" s="138" t="s">
        <v>73</v>
      </c>
      <c r="H224" s="139">
        <v>1</v>
      </c>
      <c r="L224" s="135"/>
      <c r="M224" s="140"/>
      <c r="T224" s="141"/>
      <c r="AT224" s="137" t="s">
        <v>116</v>
      </c>
      <c r="AU224" s="137" t="s">
        <v>73</v>
      </c>
      <c r="AV224" s="12" t="s">
        <v>75</v>
      </c>
      <c r="AW224" s="12" t="s">
        <v>25</v>
      </c>
      <c r="AX224" s="12" t="s">
        <v>68</v>
      </c>
      <c r="AY224" s="137" t="s">
        <v>108</v>
      </c>
    </row>
    <row r="225" spans="2:65" s="13" customFormat="1" x14ac:dyDescent="0.2">
      <c r="B225" s="142"/>
      <c r="D225" s="136" t="s">
        <v>116</v>
      </c>
      <c r="E225" s="143" t="s">
        <v>1</v>
      </c>
      <c r="F225" s="144" t="s">
        <v>118</v>
      </c>
      <c r="H225" s="145">
        <v>1</v>
      </c>
      <c r="L225" s="142"/>
      <c r="M225" s="146"/>
      <c r="T225" s="147"/>
      <c r="AT225" s="143" t="s">
        <v>116</v>
      </c>
      <c r="AU225" s="143" t="s">
        <v>73</v>
      </c>
      <c r="AV225" s="13" t="s">
        <v>114</v>
      </c>
      <c r="AW225" s="13" t="s">
        <v>25</v>
      </c>
      <c r="AX225" s="13" t="s">
        <v>73</v>
      </c>
      <c r="AY225" s="143" t="s">
        <v>108</v>
      </c>
    </row>
    <row r="226" spans="2:65" s="1" customFormat="1" ht="44.25" customHeight="1" x14ac:dyDescent="0.2">
      <c r="B226" s="121"/>
      <c r="C226" s="152" t="s">
        <v>268</v>
      </c>
      <c r="D226" s="152" t="s">
        <v>269</v>
      </c>
      <c r="E226" s="153" t="s">
        <v>270</v>
      </c>
      <c r="F226" s="154" t="s">
        <v>271</v>
      </c>
      <c r="G226" s="155" t="s">
        <v>113</v>
      </c>
      <c r="H226" s="156">
        <v>1.1000000000000001</v>
      </c>
      <c r="I226" s="157"/>
      <c r="J226" s="157">
        <f>ROUND(I226*H226,2)</f>
        <v>0</v>
      </c>
      <c r="K226" s="158"/>
      <c r="L226" s="159"/>
      <c r="M226" s="160" t="s">
        <v>1</v>
      </c>
      <c r="N226" s="161" t="s">
        <v>33</v>
      </c>
      <c r="O226" s="131">
        <v>0</v>
      </c>
      <c r="P226" s="131">
        <f>O226*H226</f>
        <v>0</v>
      </c>
      <c r="Q226" s="131">
        <v>2.3099999999999999E-2</v>
      </c>
      <c r="R226" s="131">
        <f>Q226*H226</f>
        <v>2.5410000000000002E-2</v>
      </c>
      <c r="S226" s="131">
        <v>0</v>
      </c>
      <c r="T226" s="132">
        <f>S226*H226</f>
        <v>0</v>
      </c>
      <c r="AR226" s="133" t="s">
        <v>210</v>
      </c>
      <c r="AT226" s="133" t="s">
        <v>269</v>
      </c>
      <c r="AU226" s="133" t="s">
        <v>73</v>
      </c>
      <c r="AY226" s="15" t="s">
        <v>108</v>
      </c>
      <c r="BE226" s="134">
        <f>IF(N226="základní",J226,0)</f>
        <v>0</v>
      </c>
      <c r="BF226" s="134">
        <f>IF(N226="snížená",J226,0)</f>
        <v>0</v>
      </c>
      <c r="BG226" s="134">
        <f>IF(N226="zákl. přenesená",J226,0)</f>
        <v>0</v>
      </c>
      <c r="BH226" s="134">
        <f>IF(N226="sníž. přenesená",J226,0)</f>
        <v>0</v>
      </c>
      <c r="BI226" s="134">
        <f>IF(N226="nulová",J226,0)</f>
        <v>0</v>
      </c>
      <c r="BJ226" s="15" t="s">
        <v>73</v>
      </c>
      <c r="BK226" s="134">
        <f>ROUND(I226*H226,2)</f>
        <v>0</v>
      </c>
      <c r="BL226" s="15" t="s">
        <v>208</v>
      </c>
      <c r="BM226" s="133" t="s">
        <v>272</v>
      </c>
    </row>
    <row r="227" spans="2:65" s="12" customFormat="1" x14ac:dyDescent="0.2">
      <c r="B227" s="135"/>
      <c r="D227" s="136" t="s">
        <v>116</v>
      </c>
      <c r="E227" s="137" t="s">
        <v>1</v>
      </c>
      <c r="F227" s="138" t="s">
        <v>273</v>
      </c>
      <c r="H227" s="139">
        <v>1.1000000000000001</v>
      </c>
      <c r="L227" s="135"/>
      <c r="M227" s="140"/>
      <c r="T227" s="141"/>
      <c r="AT227" s="137" t="s">
        <v>116</v>
      </c>
      <c r="AU227" s="137" t="s">
        <v>73</v>
      </c>
      <c r="AV227" s="12" t="s">
        <v>75</v>
      </c>
      <c r="AW227" s="12" t="s">
        <v>25</v>
      </c>
      <c r="AX227" s="12" t="s">
        <v>68</v>
      </c>
      <c r="AY227" s="137" t="s">
        <v>108</v>
      </c>
    </row>
    <row r="228" spans="2:65" s="13" customFormat="1" x14ac:dyDescent="0.2">
      <c r="B228" s="142"/>
      <c r="D228" s="136" t="s">
        <v>116</v>
      </c>
      <c r="E228" s="143" t="s">
        <v>1</v>
      </c>
      <c r="F228" s="144" t="s">
        <v>118</v>
      </c>
      <c r="H228" s="145">
        <v>1.1000000000000001</v>
      </c>
      <c r="L228" s="142"/>
      <c r="M228" s="146"/>
      <c r="T228" s="147"/>
      <c r="AT228" s="143" t="s">
        <v>116</v>
      </c>
      <c r="AU228" s="143" t="s">
        <v>73</v>
      </c>
      <c r="AV228" s="13" t="s">
        <v>114</v>
      </c>
      <c r="AW228" s="13" t="s">
        <v>25</v>
      </c>
      <c r="AX228" s="13" t="s">
        <v>73</v>
      </c>
      <c r="AY228" s="143" t="s">
        <v>108</v>
      </c>
    </row>
    <row r="229" spans="2:65" s="1" customFormat="1" ht="16.5" customHeight="1" x14ac:dyDescent="0.2">
      <c r="B229" s="121"/>
      <c r="C229" s="122" t="s">
        <v>208</v>
      </c>
      <c r="D229" s="122" t="s">
        <v>110</v>
      </c>
      <c r="E229" s="123" t="s">
        <v>274</v>
      </c>
      <c r="F229" s="124" t="s">
        <v>275</v>
      </c>
      <c r="G229" s="125" t="s">
        <v>191</v>
      </c>
      <c r="H229" s="126">
        <v>2.5</v>
      </c>
      <c r="I229" s="127"/>
      <c r="J229" s="127">
        <f>ROUND(I229*H229,2)</f>
        <v>0</v>
      </c>
      <c r="K229" s="128"/>
      <c r="L229" s="27"/>
      <c r="M229" s="129" t="s">
        <v>1</v>
      </c>
      <c r="N229" s="130" t="s">
        <v>33</v>
      </c>
      <c r="O229" s="131">
        <v>0.05</v>
      </c>
      <c r="P229" s="131">
        <f>O229*H229</f>
        <v>0.125</v>
      </c>
      <c r="Q229" s="131">
        <v>3.0000000000000001E-5</v>
      </c>
      <c r="R229" s="131">
        <f>Q229*H229</f>
        <v>7.5000000000000007E-5</v>
      </c>
      <c r="S229" s="131">
        <v>0</v>
      </c>
      <c r="T229" s="132">
        <f>S229*H229</f>
        <v>0</v>
      </c>
      <c r="AR229" s="133" t="s">
        <v>208</v>
      </c>
      <c r="AT229" s="133" t="s">
        <v>110</v>
      </c>
      <c r="AU229" s="133" t="s">
        <v>73</v>
      </c>
      <c r="AY229" s="15" t="s">
        <v>108</v>
      </c>
      <c r="BE229" s="134">
        <f>IF(N229="základní",J229,0)</f>
        <v>0</v>
      </c>
      <c r="BF229" s="134">
        <f>IF(N229="snížená",J229,0)</f>
        <v>0</v>
      </c>
      <c r="BG229" s="134">
        <f>IF(N229="zákl. přenesená",J229,0)</f>
        <v>0</v>
      </c>
      <c r="BH229" s="134">
        <f>IF(N229="sníž. přenesená",J229,0)</f>
        <v>0</v>
      </c>
      <c r="BI229" s="134">
        <f>IF(N229="nulová",J229,0)</f>
        <v>0</v>
      </c>
      <c r="BJ229" s="15" t="s">
        <v>73</v>
      </c>
      <c r="BK229" s="134">
        <f>ROUND(I229*H229,2)</f>
        <v>0</v>
      </c>
      <c r="BL229" s="15" t="s">
        <v>208</v>
      </c>
      <c r="BM229" s="133" t="s">
        <v>276</v>
      </c>
    </row>
    <row r="230" spans="2:65" s="12" customFormat="1" x14ac:dyDescent="0.2">
      <c r="B230" s="135"/>
      <c r="D230" s="136" t="s">
        <v>116</v>
      </c>
      <c r="E230" s="137" t="s">
        <v>1</v>
      </c>
      <c r="F230" s="138" t="s">
        <v>277</v>
      </c>
      <c r="H230" s="139">
        <v>2.5</v>
      </c>
      <c r="L230" s="135"/>
      <c r="M230" s="140"/>
      <c r="T230" s="141"/>
      <c r="AT230" s="137" t="s">
        <v>116</v>
      </c>
      <c r="AU230" s="137" t="s">
        <v>73</v>
      </c>
      <c r="AV230" s="12" t="s">
        <v>75</v>
      </c>
      <c r="AW230" s="12" t="s">
        <v>25</v>
      </c>
      <c r="AX230" s="12" t="s">
        <v>73</v>
      </c>
      <c r="AY230" s="137" t="s">
        <v>108</v>
      </c>
    </row>
    <row r="231" spans="2:65" s="1" customFormat="1" ht="24.2" customHeight="1" x14ac:dyDescent="0.2">
      <c r="B231" s="121"/>
      <c r="C231" s="122" t="s">
        <v>278</v>
      </c>
      <c r="D231" s="122" t="s">
        <v>110</v>
      </c>
      <c r="E231" s="123" t="s">
        <v>279</v>
      </c>
      <c r="F231" s="124" t="s">
        <v>280</v>
      </c>
      <c r="G231" s="125" t="s">
        <v>237</v>
      </c>
      <c r="H231" s="126">
        <v>3.5000000000000003E-2</v>
      </c>
      <c r="I231" s="127"/>
      <c r="J231" s="127">
        <f>ROUND(I231*H231,2)</f>
        <v>0</v>
      </c>
      <c r="K231" s="128"/>
      <c r="L231" s="27"/>
      <c r="M231" s="129" t="s">
        <v>1</v>
      </c>
      <c r="N231" s="130" t="s">
        <v>33</v>
      </c>
      <c r="O231" s="131">
        <v>0</v>
      </c>
      <c r="P231" s="131">
        <f>O231*H231</f>
        <v>0</v>
      </c>
      <c r="Q231" s="131">
        <v>0</v>
      </c>
      <c r="R231" s="131">
        <f>Q231*H231</f>
        <v>0</v>
      </c>
      <c r="S231" s="131">
        <v>0</v>
      </c>
      <c r="T231" s="132">
        <f>S231*H231</f>
        <v>0</v>
      </c>
      <c r="AR231" s="133" t="s">
        <v>208</v>
      </c>
      <c r="AT231" s="133" t="s">
        <v>110</v>
      </c>
      <c r="AU231" s="133" t="s">
        <v>73</v>
      </c>
      <c r="AY231" s="15" t="s">
        <v>108</v>
      </c>
      <c r="BE231" s="134">
        <f>IF(N231="základní",J231,0)</f>
        <v>0</v>
      </c>
      <c r="BF231" s="134">
        <f>IF(N231="snížená",J231,0)</f>
        <v>0</v>
      </c>
      <c r="BG231" s="134">
        <f>IF(N231="zákl. přenesená",J231,0)</f>
        <v>0</v>
      </c>
      <c r="BH231" s="134">
        <f>IF(N231="sníž. přenesená",J231,0)</f>
        <v>0</v>
      </c>
      <c r="BI231" s="134">
        <f>IF(N231="nulová",J231,0)</f>
        <v>0</v>
      </c>
      <c r="BJ231" s="15" t="s">
        <v>73</v>
      </c>
      <c r="BK231" s="134">
        <f>ROUND(I231*H231,2)</f>
        <v>0</v>
      </c>
      <c r="BL231" s="15" t="s">
        <v>208</v>
      </c>
      <c r="BM231" s="133" t="s">
        <v>281</v>
      </c>
    </row>
    <row r="232" spans="2:65" s="1" customFormat="1" ht="16.5" customHeight="1" x14ac:dyDescent="0.2">
      <c r="B232" s="121"/>
      <c r="C232" s="122" t="s">
        <v>282</v>
      </c>
      <c r="D232" s="122" t="s">
        <v>110</v>
      </c>
      <c r="E232" s="123" t="s">
        <v>283</v>
      </c>
      <c r="F232" s="124" t="s">
        <v>284</v>
      </c>
      <c r="G232" s="125" t="s">
        <v>207</v>
      </c>
      <c r="H232" s="126">
        <v>1</v>
      </c>
      <c r="I232" s="127"/>
      <c r="J232" s="127">
        <f>ROUND(I232*H232,2)</f>
        <v>0</v>
      </c>
      <c r="K232" s="128"/>
      <c r="L232" s="27"/>
      <c r="M232" s="129" t="s">
        <v>1</v>
      </c>
      <c r="N232" s="130" t="s">
        <v>33</v>
      </c>
      <c r="O232" s="131">
        <v>0</v>
      </c>
      <c r="P232" s="131">
        <f>O232*H232</f>
        <v>0</v>
      </c>
      <c r="Q232" s="131">
        <v>0</v>
      </c>
      <c r="R232" s="131">
        <f>Q232*H232</f>
        <v>0</v>
      </c>
      <c r="S232" s="131">
        <v>0</v>
      </c>
      <c r="T232" s="132">
        <f>S232*H232</f>
        <v>0</v>
      </c>
      <c r="AR232" s="133" t="s">
        <v>208</v>
      </c>
      <c r="AT232" s="133" t="s">
        <v>110</v>
      </c>
      <c r="AU232" s="133" t="s">
        <v>73</v>
      </c>
      <c r="AY232" s="15" t="s">
        <v>108</v>
      </c>
      <c r="BE232" s="134">
        <f>IF(N232="základní",J232,0)</f>
        <v>0</v>
      </c>
      <c r="BF232" s="134">
        <f>IF(N232="snížená",J232,0)</f>
        <v>0</v>
      </c>
      <c r="BG232" s="134">
        <f>IF(N232="zákl. přenesená",J232,0)</f>
        <v>0</v>
      </c>
      <c r="BH232" s="134">
        <f>IF(N232="sníž. přenesená",J232,0)</f>
        <v>0</v>
      </c>
      <c r="BI232" s="134">
        <f>IF(N232="nulová",J232,0)</f>
        <v>0</v>
      </c>
      <c r="BJ232" s="15" t="s">
        <v>73</v>
      </c>
      <c r="BK232" s="134">
        <f>ROUND(I232*H232,2)</f>
        <v>0</v>
      </c>
      <c r="BL232" s="15" t="s">
        <v>208</v>
      </c>
      <c r="BM232" s="133" t="s">
        <v>285</v>
      </c>
    </row>
    <row r="233" spans="2:65" s="12" customFormat="1" x14ac:dyDescent="0.2">
      <c r="B233" s="135"/>
      <c r="D233" s="136" t="s">
        <v>116</v>
      </c>
      <c r="E233" s="137" t="s">
        <v>1</v>
      </c>
      <c r="F233" s="138" t="s">
        <v>73</v>
      </c>
      <c r="H233" s="139">
        <v>1</v>
      </c>
      <c r="L233" s="135"/>
      <c r="M233" s="140"/>
      <c r="T233" s="141"/>
      <c r="AT233" s="137" t="s">
        <v>116</v>
      </c>
      <c r="AU233" s="137" t="s">
        <v>73</v>
      </c>
      <c r="AV233" s="12" t="s">
        <v>75</v>
      </c>
      <c r="AW233" s="12" t="s">
        <v>25</v>
      </c>
      <c r="AX233" s="12" t="s">
        <v>68</v>
      </c>
      <c r="AY233" s="137" t="s">
        <v>108</v>
      </c>
    </row>
    <row r="234" spans="2:65" s="13" customFormat="1" x14ac:dyDescent="0.2">
      <c r="B234" s="142"/>
      <c r="D234" s="136" t="s">
        <v>116</v>
      </c>
      <c r="E234" s="143" t="s">
        <v>1</v>
      </c>
      <c r="F234" s="144" t="s">
        <v>118</v>
      </c>
      <c r="H234" s="145">
        <v>1</v>
      </c>
      <c r="L234" s="142"/>
      <c r="M234" s="146"/>
      <c r="T234" s="147"/>
      <c r="AT234" s="143" t="s">
        <v>116</v>
      </c>
      <c r="AU234" s="143" t="s">
        <v>73</v>
      </c>
      <c r="AV234" s="13" t="s">
        <v>114</v>
      </c>
      <c r="AW234" s="13" t="s">
        <v>25</v>
      </c>
      <c r="AX234" s="13" t="s">
        <v>73</v>
      </c>
      <c r="AY234" s="143" t="s">
        <v>108</v>
      </c>
    </row>
    <row r="235" spans="2:65" s="11" customFormat="1" ht="25.9" customHeight="1" x14ac:dyDescent="0.2">
      <c r="B235" s="112"/>
      <c r="D235" s="113" t="s">
        <v>67</v>
      </c>
      <c r="E235" s="114" t="s">
        <v>286</v>
      </c>
      <c r="F235" s="114" t="s">
        <v>287</v>
      </c>
      <c r="J235" s="115">
        <f>BK235</f>
        <v>0</v>
      </c>
      <c r="L235" s="112"/>
      <c r="M235" s="116"/>
      <c r="P235" s="117">
        <f>SUM(P236:P245)</f>
        <v>0</v>
      </c>
      <c r="R235" s="117">
        <f>SUM(R236:R245)</f>
        <v>0</v>
      </c>
      <c r="T235" s="118">
        <f>SUM(T236:T245)</f>
        <v>0</v>
      </c>
      <c r="AR235" s="113" t="s">
        <v>75</v>
      </c>
      <c r="AT235" s="119" t="s">
        <v>67</v>
      </c>
      <c r="AU235" s="119" t="s">
        <v>68</v>
      </c>
      <c r="AY235" s="113" t="s">
        <v>108</v>
      </c>
      <c r="BK235" s="120">
        <f>SUM(BK236:BK245)</f>
        <v>0</v>
      </c>
    </row>
    <row r="236" spans="2:65" s="1" customFormat="1" ht="16.5" customHeight="1" x14ac:dyDescent="0.2">
      <c r="B236" s="121"/>
      <c r="C236" s="122" t="s">
        <v>288</v>
      </c>
      <c r="D236" s="122" t="s">
        <v>110</v>
      </c>
      <c r="E236" s="123" t="s">
        <v>289</v>
      </c>
      <c r="F236" s="124" t="s">
        <v>290</v>
      </c>
      <c r="G236" s="125" t="s">
        <v>113</v>
      </c>
      <c r="H236" s="126">
        <v>3</v>
      </c>
      <c r="I236" s="127"/>
      <c r="J236" s="127">
        <f>ROUND(I236*H236,2)</f>
        <v>0</v>
      </c>
      <c r="K236" s="128"/>
      <c r="L236" s="27"/>
      <c r="M236" s="129" t="s">
        <v>1</v>
      </c>
      <c r="N236" s="130" t="s">
        <v>33</v>
      </c>
      <c r="O236" s="131">
        <v>0</v>
      </c>
      <c r="P236" s="131">
        <f>O236*H236</f>
        <v>0</v>
      </c>
      <c r="Q236" s="131">
        <v>0</v>
      </c>
      <c r="R236" s="131">
        <f>Q236*H236</f>
        <v>0</v>
      </c>
      <c r="S236" s="131">
        <v>0</v>
      </c>
      <c r="T236" s="132">
        <f>S236*H236</f>
        <v>0</v>
      </c>
      <c r="AR236" s="133" t="s">
        <v>208</v>
      </c>
      <c r="AT236" s="133" t="s">
        <v>110</v>
      </c>
      <c r="AU236" s="133" t="s">
        <v>73</v>
      </c>
      <c r="AY236" s="15" t="s">
        <v>108</v>
      </c>
      <c r="BE236" s="134">
        <f>IF(N236="základní",J236,0)</f>
        <v>0</v>
      </c>
      <c r="BF236" s="134">
        <f>IF(N236="snížená",J236,0)</f>
        <v>0</v>
      </c>
      <c r="BG236" s="134">
        <f>IF(N236="zákl. přenesená",J236,0)</f>
        <v>0</v>
      </c>
      <c r="BH236" s="134">
        <f>IF(N236="sníž. přenesená",J236,0)</f>
        <v>0</v>
      </c>
      <c r="BI236" s="134">
        <f>IF(N236="nulová",J236,0)</f>
        <v>0</v>
      </c>
      <c r="BJ236" s="15" t="s">
        <v>73</v>
      </c>
      <c r="BK236" s="134">
        <f>ROUND(I236*H236,2)</f>
        <v>0</v>
      </c>
      <c r="BL236" s="15" t="s">
        <v>208</v>
      </c>
      <c r="BM236" s="133" t="s">
        <v>291</v>
      </c>
    </row>
    <row r="237" spans="2:65" s="12" customFormat="1" x14ac:dyDescent="0.2">
      <c r="B237" s="135"/>
      <c r="D237" s="136" t="s">
        <v>116</v>
      </c>
      <c r="E237" s="137" t="s">
        <v>1</v>
      </c>
      <c r="F237" s="138" t="s">
        <v>170</v>
      </c>
      <c r="H237" s="139">
        <v>3</v>
      </c>
      <c r="L237" s="135"/>
      <c r="M237" s="140"/>
      <c r="T237" s="141"/>
      <c r="AT237" s="137" t="s">
        <v>116</v>
      </c>
      <c r="AU237" s="137" t="s">
        <v>73</v>
      </c>
      <c r="AV237" s="12" t="s">
        <v>75</v>
      </c>
      <c r="AW237" s="12" t="s">
        <v>25</v>
      </c>
      <c r="AX237" s="12" t="s">
        <v>73</v>
      </c>
      <c r="AY237" s="137" t="s">
        <v>108</v>
      </c>
    </row>
    <row r="238" spans="2:65" s="1" customFormat="1" ht="24.2" customHeight="1" x14ac:dyDescent="0.2">
      <c r="B238" s="121"/>
      <c r="C238" s="122" t="s">
        <v>292</v>
      </c>
      <c r="D238" s="122" t="s">
        <v>110</v>
      </c>
      <c r="E238" s="123" t="s">
        <v>293</v>
      </c>
      <c r="F238" s="124" t="s">
        <v>294</v>
      </c>
      <c r="G238" s="125" t="s">
        <v>113</v>
      </c>
      <c r="H238" s="126">
        <v>25</v>
      </c>
      <c r="I238" s="127"/>
      <c r="J238" s="127">
        <f>ROUND(I238*H238,2)</f>
        <v>0</v>
      </c>
      <c r="K238" s="128"/>
      <c r="L238" s="27"/>
      <c r="M238" s="129" t="s">
        <v>1</v>
      </c>
      <c r="N238" s="130" t="s">
        <v>33</v>
      </c>
      <c r="O238" s="131">
        <v>0</v>
      </c>
      <c r="P238" s="131">
        <f>O238*H238</f>
        <v>0</v>
      </c>
      <c r="Q238" s="131">
        <v>0</v>
      </c>
      <c r="R238" s="131">
        <f>Q238*H238</f>
        <v>0</v>
      </c>
      <c r="S238" s="131">
        <v>0</v>
      </c>
      <c r="T238" s="132">
        <f>S238*H238</f>
        <v>0</v>
      </c>
      <c r="AR238" s="133" t="s">
        <v>208</v>
      </c>
      <c r="AT238" s="133" t="s">
        <v>110</v>
      </c>
      <c r="AU238" s="133" t="s">
        <v>73</v>
      </c>
      <c r="AY238" s="15" t="s">
        <v>108</v>
      </c>
      <c r="BE238" s="134">
        <f>IF(N238="základní",J238,0)</f>
        <v>0</v>
      </c>
      <c r="BF238" s="134">
        <f>IF(N238="snížená",J238,0)</f>
        <v>0</v>
      </c>
      <c r="BG238" s="134">
        <f>IF(N238="zákl. přenesená",J238,0)</f>
        <v>0</v>
      </c>
      <c r="BH238" s="134">
        <f>IF(N238="sníž. přenesená",J238,0)</f>
        <v>0</v>
      </c>
      <c r="BI238" s="134">
        <f>IF(N238="nulová",J238,0)</f>
        <v>0</v>
      </c>
      <c r="BJ238" s="15" t="s">
        <v>73</v>
      </c>
      <c r="BK238" s="134">
        <f>ROUND(I238*H238,2)</f>
        <v>0</v>
      </c>
      <c r="BL238" s="15" t="s">
        <v>208</v>
      </c>
      <c r="BM238" s="133" t="s">
        <v>295</v>
      </c>
    </row>
    <row r="239" spans="2:65" s="12" customFormat="1" x14ac:dyDescent="0.2">
      <c r="B239" s="135"/>
      <c r="D239" s="136" t="s">
        <v>116</v>
      </c>
      <c r="E239" s="137" t="s">
        <v>1</v>
      </c>
      <c r="F239" s="138" t="s">
        <v>296</v>
      </c>
      <c r="H239" s="139">
        <v>25</v>
      </c>
      <c r="L239" s="135"/>
      <c r="M239" s="140"/>
      <c r="T239" s="141"/>
      <c r="AT239" s="137" t="s">
        <v>116</v>
      </c>
      <c r="AU239" s="137" t="s">
        <v>73</v>
      </c>
      <c r="AV239" s="12" t="s">
        <v>75</v>
      </c>
      <c r="AW239" s="12" t="s">
        <v>25</v>
      </c>
      <c r="AX239" s="12" t="s">
        <v>68</v>
      </c>
      <c r="AY239" s="137" t="s">
        <v>108</v>
      </c>
    </row>
    <row r="240" spans="2:65" s="13" customFormat="1" x14ac:dyDescent="0.2">
      <c r="B240" s="142"/>
      <c r="D240" s="136" t="s">
        <v>116</v>
      </c>
      <c r="E240" s="143" t="s">
        <v>1</v>
      </c>
      <c r="F240" s="144" t="s">
        <v>118</v>
      </c>
      <c r="H240" s="145">
        <v>25</v>
      </c>
      <c r="L240" s="142"/>
      <c r="M240" s="146"/>
      <c r="T240" s="147"/>
      <c r="AT240" s="143" t="s">
        <v>116</v>
      </c>
      <c r="AU240" s="143" t="s">
        <v>73</v>
      </c>
      <c r="AV240" s="13" t="s">
        <v>114</v>
      </c>
      <c r="AW240" s="13" t="s">
        <v>25</v>
      </c>
      <c r="AX240" s="13" t="s">
        <v>73</v>
      </c>
      <c r="AY240" s="143" t="s">
        <v>108</v>
      </c>
    </row>
    <row r="241" spans="2:65" s="1" customFormat="1" ht="33" customHeight="1" x14ac:dyDescent="0.2">
      <c r="B241" s="121"/>
      <c r="C241" s="122" t="s">
        <v>297</v>
      </c>
      <c r="D241" s="122" t="s">
        <v>110</v>
      </c>
      <c r="E241" s="123" t="s">
        <v>298</v>
      </c>
      <c r="F241" s="124" t="s">
        <v>299</v>
      </c>
      <c r="G241" s="125" t="s">
        <v>113</v>
      </c>
      <c r="H241" s="126">
        <v>50</v>
      </c>
      <c r="I241" s="127"/>
      <c r="J241" s="127">
        <f>ROUND(I241*H241,2)</f>
        <v>0</v>
      </c>
      <c r="K241" s="128"/>
      <c r="L241" s="27"/>
      <c r="M241" s="129" t="s">
        <v>1</v>
      </c>
      <c r="N241" s="130" t="s">
        <v>33</v>
      </c>
      <c r="O241" s="131">
        <v>0</v>
      </c>
      <c r="P241" s="131">
        <f>O241*H241</f>
        <v>0</v>
      </c>
      <c r="Q241" s="131">
        <v>0</v>
      </c>
      <c r="R241" s="131">
        <f>Q241*H241</f>
        <v>0</v>
      </c>
      <c r="S241" s="131">
        <v>0</v>
      </c>
      <c r="T241" s="132">
        <f>S241*H241</f>
        <v>0</v>
      </c>
      <c r="AR241" s="133" t="s">
        <v>208</v>
      </c>
      <c r="AT241" s="133" t="s">
        <v>110</v>
      </c>
      <c r="AU241" s="133" t="s">
        <v>73</v>
      </c>
      <c r="AY241" s="15" t="s">
        <v>108</v>
      </c>
      <c r="BE241" s="134">
        <f>IF(N241="základní",J241,0)</f>
        <v>0</v>
      </c>
      <c r="BF241" s="134">
        <f>IF(N241="snížená",J241,0)</f>
        <v>0</v>
      </c>
      <c r="BG241" s="134">
        <f>IF(N241="zákl. přenesená",J241,0)</f>
        <v>0</v>
      </c>
      <c r="BH241" s="134">
        <f>IF(N241="sníž. přenesená",J241,0)</f>
        <v>0</v>
      </c>
      <c r="BI241" s="134">
        <f>IF(N241="nulová",J241,0)</f>
        <v>0</v>
      </c>
      <c r="BJ241" s="15" t="s">
        <v>73</v>
      </c>
      <c r="BK241" s="134">
        <f>ROUND(I241*H241,2)</f>
        <v>0</v>
      </c>
      <c r="BL241" s="15" t="s">
        <v>208</v>
      </c>
      <c r="BM241" s="133" t="s">
        <v>300</v>
      </c>
    </row>
    <row r="242" spans="2:65" s="12" customFormat="1" x14ac:dyDescent="0.2">
      <c r="B242" s="135"/>
      <c r="D242" s="136" t="s">
        <v>116</v>
      </c>
      <c r="E242" s="137" t="s">
        <v>1</v>
      </c>
      <c r="F242" s="138" t="s">
        <v>301</v>
      </c>
      <c r="H242" s="139">
        <v>50</v>
      </c>
      <c r="L242" s="135"/>
      <c r="M242" s="140"/>
      <c r="T242" s="141"/>
      <c r="AT242" s="137" t="s">
        <v>116</v>
      </c>
      <c r="AU242" s="137" t="s">
        <v>73</v>
      </c>
      <c r="AV242" s="12" t="s">
        <v>75</v>
      </c>
      <c r="AW242" s="12" t="s">
        <v>25</v>
      </c>
      <c r="AX242" s="12" t="s">
        <v>68</v>
      </c>
      <c r="AY242" s="137" t="s">
        <v>108</v>
      </c>
    </row>
    <row r="243" spans="2:65" s="1" customFormat="1" ht="37.9" customHeight="1" x14ac:dyDescent="0.2">
      <c r="B243" s="121"/>
      <c r="C243" s="122" t="s">
        <v>302</v>
      </c>
      <c r="D243" s="122" t="s">
        <v>110</v>
      </c>
      <c r="E243" s="123" t="s">
        <v>303</v>
      </c>
      <c r="F243" s="124" t="s">
        <v>304</v>
      </c>
      <c r="G243" s="125" t="s">
        <v>113</v>
      </c>
      <c r="H243" s="126">
        <v>25</v>
      </c>
      <c r="I243" s="127"/>
      <c r="J243" s="127">
        <f>ROUND(I243*H243,2)</f>
        <v>0</v>
      </c>
      <c r="K243" s="128"/>
      <c r="L243" s="27"/>
      <c r="M243" s="129" t="s">
        <v>1</v>
      </c>
      <c r="N243" s="130" t="s">
        <v>33</v>
      </c>
      <c r="O243" s="131">
        <v>0</v>
      </c>
      <c r="P243" s="131">
        <f>O243*H243</f>
        <v>0</v>
      </c>
      <c r="Q243" s="131">
        <v>0</v>
      </c>
      <c r="R243" s="131">
        <f>Q243*H243</f>
        <v>0</v>
      </c>
      <c r="S243" s="131">
        <v>0</v>
      </c>
      <c r="T243" s="132">
        <f>S243*H243</f>
        <v>0</v>
      </c>
      <c r="AR243" s="133" t="s">
        <v>208</v>
      </c>
      <c r="AT243" s="133" t="s">
        <v>110</v>
      </c>
      <c r="AU243" s="133" t="s">
        <v>73</v>
      </c>
      <c r="AY243" s="15" t="s">
        <v>108</v>
      </c>
      <c r="BE243" s="134">
        <f>IF(N243="základní",J243,0)</f>
        <v>0</v>
      </c>
      <c r="BF243" s="134">
        <f>IF(N243="snížená",J243,0)</f>
        <v>0</v>
      </c>
      <c r="BG243" s="134">
        <f>IF(N243="zákl. přenesená",J243,0)</f>
        <v>0</v>
      </c>
      <c r="BH243" s="134">
        <f>IF(N243="sníž. přenesená",J243,0)</f>
        <v>0</v>
      </c>
      <c r="BI243" s="134">
        <f>IF(N243="nulová",J243,0)</f>
        <v>0</v>
      </c>
      <c r="BJ243" s="15" t="s">
        <v>73</v>
      </c>
      <c r="BK243" s="134">
        <f>ROUND(I243*H243,2)</f>
        <v>0</v>
      </c>
      <c r="BL243" s="15" t="s">
        <v>208</v>
      </c>
      <c r="BM243" s="133" t="s">
        <v>305</v>
      </c>
    </row>
    <row r="244" spans="2:65" s="12" customFormat="1" x14ac:dyDescent="0.2">
      <c r="B244" s="135"/>
      <c r="D244" s="136" t="s">
        <v>116</v>
      </c>
      <c r="E244" s="137" t="s">
        <v>1</v>
      </c>
      <c r="F244" s="138" t="s">
        <v>296</v>
      </c>
      <c r="H244" s="139">
        <v>25</v>
      </c>
      <c r="L244" s="135"/>
      <c r="M244" s="140"/>
      <c r="T244" s="141"/>
      <c r="AT244" s="137" t="s">
        <v>116</v>
      </c>
      <c r="AU244" s="137" t="s">
        <v>73</v>
      </c>
      <c r="AV244" s="12" t="s">
        <v>75</v>
      </c>
      <c r="AW244" s="12" t="s">
        <v>25</v>
      </c>
      <c r="AX244" s="12" t="s">
        <v>68</v>
      </c>
      <c r="AY244" s="137" t="s">
        <v>108</v>
      </c>
    </row>
    <row r="245" spans="2:65" s="13" customFormat="1" x14ac:dyDescent="0.2">
      <c r="B245" s="142"/>
      <c r="D245" s="136" t="s">
        <v>116</v>
      </c>
      <c r="E245" s="143" t="s">
        <v>1</v>
      </c>
      <c r="F245" s="144" t="s">
        <v>118</v>
      </c>
      <c r="H245" s="145">
        <v>25</v>
      </c>
      <c r="L245" s="142"/>
      <c r="M245" s="146"/>
      <c r="T245" s="147"/>
      <c r="AT245" s="143" t="s">
        <v>116</v>
      </c>
      <c r="AU245" s="143" t="s">
        <v>73</v>
      </c>
      <c r="AV245" s="13" t="s">
        <v>114</v>
      </c>
      <c r="AW245" s="13" t="s">
        <v>25</v>
      </c>
      <c r="AX245" s="13" t="s">
        <v>73</v>
      </c>
      <c r="AY245" s="143" t="s">
        <v>108</v>
      </c>
    </row>
    <row r="246" spans="2:65" s="11" customFormat="1" ht="25.9" customHeight="1" x14ac:dyDescent="0.2">
      <c r="B246" s="112"/>
      <c r="D246" s="113" t="s">
        <v>67</v>
      </c>
      <c r="E246" s="114" t="s">
        <v>306</v>
      </c>
      <c r="F246" s="114" t="s">
        <v>307</v>
      </c>
      <c r="J246" s="115">
        <f>BK246</f>
        <v>0</v>
      </c>
      <c r="L246" s="112"/>
      <c r="M246" s="116"/>
      <c r="P246" s="117">
        <f>SUM(P247:P251)</f>
        <v>0</v>
      </c>
      <c r="R246" s="117">
        <f>SUM(R247:R251)</f>
        <v>0</v>
      </c>
      <c r="T246" s="118">
        <f>SUM(T247:T251)</f>
        <v>0</v>
      </c>
      <c r="AR246" s="113" t="s">
        <v>164</v>
      </c>
      <c r="AT246" s="119" t="s">
        <v>67</v>
      </c>
      <c r="AU246" s="119" t="s">
        <v>68</v>
      </c>
      <c r="AY246" s="113" t="s">
        <v>108</v>
      </c>
      <c r="BK246" s="120">
        <f>SUM(BK247:BK251)</f>
        <v>0</v>
      </c>
    </row>
    <row r="247" spans="2:65" s="1" customFormat="1" ht="16.5" customHeight="1" x14ac:dyDescent="0.2">
      <c r="B247" s="121"/>
      <c r="C247" s="122" t="s">
        <v>308</v>
      </c>
      <c r="D247" s="122" t="s">
        <v>110</v>
      </c>
      <c r="E247" s="123" t="s">
        <v>309</v>
      </c>
      <c r="F247" s="124" t="s">
        <v>310</v>
      </c>
      <c r="G247" s="125" t="s">
        <v>207</v>
      </c>
      <c r="H247" s="126">
        <v>0.01</v>
      </c>
      <c r="I247" s="127"/>
      <c r="J247" s="127">
        <f>ROUND(I247*H247,2)</f>
        <v>0</v>
      </c>
      <c r="K247" s="128"/>
      <c r="L247" s="27"/>
      <c r="M247" s="129" t="s">
        <v>1</v>
      </c>
      <c r="N247" s="130" t="s">
        <v>33</v>
      </c>
      <c r="O247" s="131">
        <v>0</v>
      </c>
      <c r="P247" s="131">
        <f>O247*H247</f>
        <v>0</v>
      </c>
      <c r="Q247" s="131">
        <v>0</v>
      </c>
      <c r="R247" s="131">
        <f>Q247*H247</f>
        <v>0</v>
      </c>
      <c r="S247" s="131">
        <v>0</v>
      </c>
      <c r="T247" s="132">
        <f>S247*H247</f>
        <v>0</v>
      </c>
      <c r="AR247" s="133" t="s">
        <v>114</v>
      </c>
      <c r="AT247" s="133" t="s">
        <v>110</v>
      </c>
      <c r="AU247" s="133" t="s">
        <v>73</v>
      </c>
      <c r="AY247" s="15" t="s">
        <v>108</v>
      </c>
      <c r="BE247" s="134">
        <f>IF(N247="základní",J247,0)</f>
        <v>0</v>
      </c>
      <c r="BF247" s="134">
        <f>IF(N247="snížená",J247,0)</f>
        <v>0</v>
      </c>
      <c r="BG247" s="134">
        <f>IF(N247="zákl. přenesená",J247,0)</f>
        <v>0</v>
      </c>
      <c r="BH247" s="134">
        <f>IF(N247="sníž. přenesená",J247,0)</f>
        <v>0</v>
      </c>
      <c r="BI247" s="134">
        <f>IF(N247="nulová",J247,0)</f>
        <v>0</v>
      </c>
      <c r="BJ247" s="15" t="s">
        <v>73</v>
      </c>
      <c r="BK247" s="134">
        <f>ROUND(I247*H247,2)</f>
        <v>0</v>
      </c>
      <c r="BL247" s="15" t="s">
        <v>114</v>
      </c>
      <c r="BM247" s="133" t="s">
        <v>311</v>
      </c>
    </row>
    <row r="248" spans="2:65" s="12" customFormat="1" x14ac:dyDescent="0.2">
      <c r="B248" s="135"/>
      <c r="D248" s="136" t="s">
        <v>116</v>
      </c>
      <c r="E248" s="137" t="s">
        <v>1</v>
      </c>
      <c r="F248" s="138" t="s">
        <v>6</v>
      </c>
      <c r="H248" s="139">
        <v>0.01</v>
      </c>
      <c r="L248" s="135"/>
      <c r="M248" s="140"/>
      <c r="T248" s="141"/>
      <c r="AT248" s="137" t="s">
        <v>116</v>
      </c>
      <c r="AU248" s="137" t="s">
        <v>73</v>
      </c>
      <c r="AV248" s="12" t="s">
        <v>75</v>
      </c>
      <c r="AW248" s="12" t="s">
        <v>25</v>
      </c>
      <c r="AX248" s="12" t="s">
        <v>73</v>
      </c>
      <c r="AY248" s="137" t="s">
        <v>108</v>
      </c>
    </row>
    <row r="249" spans="2:65" s="1" customFormat="1" ht="16.5" customHeight="1" x14ac:dyDescent="0.2">
      <c r="B249" s="121"/>
      <c r="C249" s="122" t="s">
        <v>75</v>
      </c>
      <c r="D249" s="122" t="s">
        <v>110</v>
      </c>
      <c r="E249" s="123" t="s">
        <v>312</v>
      </c>
      <c r="F249" s="124" t="s">
        <v>313</v>
      </c>
      <c r="G249" s="125" t="s">
        <v>207</v>
      </c>
      <c r="H249" s="126">
        <v>1</v>
      </c>
      <c r="I249" s="127"/>
      <c r="J249" s="127">
        <f>ROUND(I249*H249,2)</f>
        <v>0</v>
      </c>
      <c r="K249" s="128"/>
      <c r="L249" s="27"/>
      <c r="M249" s="129" t="s">
        <v>1</v>
      </c>
      <c r="N249" s="130" t="s">
        <v>33</v>
      </c>
      <c r="O249" s="131">
        <v>0</v>
      </c>
      <c r="P249" s="131">
        <f>O249*H249</f>
        <v>0</v>
      </c>
      <c r="Q249" s="131">
        <v>0</v>
      </c>
      <c r="R249" s="131">
        <f>Q249*H249</f>
        <v>0</v>
      </c>
      <c r="S249" s="131">
        <v>0</v>
      </c>
      <c r="T249" s="132">
        <f>S249*H249</f>
        <v>0</v>
      </c>
      <c r="AR249" s="133" t="s">
        <v>208</v>
      </c>
      <c r="AT249" s="133" t="s">
        <v>110</v>
      </c>
      <c r="AU249" s="133" t="s">
        <v>73</v>
      </c>
      <c r="AY249" s="15" t="s">
        <v>108</v>
      </c>
      <c r="BE249" s="134">
        <f>IF(N249="základní",J249,0)</f>
        <v>0</v>
      </c>
      <c r="BF249" s="134">
        <f>IF(N249="snížená",J249,0)</f>
        <v>0</v>
      </c>
      <c r="BG249" s="134">
        <f>IF(N249="zákl. přenesená",J249,0)</f>
        <v>0</v>
      </c>
      <c r="BH249" s="134">
        <f>IF(N249="sníž. přenesená",J249,0)</f>
        <v>0</v>
      </c>
      <c r="BI249" s="134">
        <f>IF(N249="nulová",J249,0)</f>
        <v>0</v>
      </c>
      <c r="BJ249" s="15" t="s">
        <v>73</v>
      </c>
      <c r="BK249" s="134">
        <f>ROUND(I249*H249,2)</f>
        <v>0</v>
      </c>
      <c r="BL249" s="15" t="s">
        <v>208</v>
      </c>
      <c r="BM249" s="133" t="s">
        <v>314</v>
      </c>
    </row>
    <row r="250" spans="2:65" s="12" customFormat="1" x14ac:dyDescent="0.2">
      <c r="B250" s="135"/>
      <c r="D250" s="136" t="s">
        <v>116</v>
      </c>
      <c r="E250" s="137" t="s">
        <v>1</v>
      </c>
      <c r="F250" s="138" t="s">
        <v>73</v>
      </c>
      <c r="H250" s="139">
        <v>1</v>
      </c>
      <c r="L250" s="135"/>
      <c r="M250" s="140"/>
      <c r="T250" s="141"/>
      <c r="AT250" s="137" t="s">
        <v>116</v>
      </c>
      <c r="AU250" s="137" t="s">
        <v>73</v>
      </c>
      <c r="AV250" s="12" t="s">
        <v>75</v>
      </c>
      <c r="AW250" s="12" t="s">
        <v>25</v>
      </c>
      <c r="AX250" s="12" t="s">
        <v>68</v>
      </c>
      <c r="AY250" s="137" t="s">
        <v>108</v>
      </c>
    </row>
    <row r="251" spans="2:65" s="13" customFormat="1" x14ac:dyDescent="0.2">
      <c r="B251" s="142"/>
      <c r="D251" s="136" t="s">
        <v>116</v>
      </c>
      <c r="E251" s="143" t="s">
        <v>1</v>
      </c>
      <c r="F251" s="144" t="s">
        <v>118</v>
      </c>
      <c r="H251" s="145">
        <v>1</v>
      </c>
      <c r="L251" s="142"/>
      <c r="M251" s="162"/>
      <c r="N251" s="163"/>
      <c r="O251" s="163"/>
      <c r="P251" s="163"/>
      <c r="Q251" s="163"/>
      <c r="R251" s="163"/>
      <c r="S251" s="163"/>
      <c r="T251" s="164"/>
      <c r="AT251" s="143" t="s">
        <v>116</v>
      </c>
      <c r="AU251" s="143" t="s">
        <v>73</v>
      </c>
      <c r="AV251" s="13" t="s">
        <v>114</v>
      </c>
      <c r="AW251" s="13" t="s">
        <v>25</v>
      </c>
      <c r="AX251" s="13" t="s">
        <v>73</v>
      </c>
      <c r="AY251" s="143" t="s">
        <v>108</v>
      </c>
    </row>
    <row r="252" spans="2:65" s="1" customFormat="1" ht="6.95" customHeight="1" x14ac:dyDescent="0.2">
      <c r="B252" s="39"/>
      <c r="C252" s="40"/>
      <c r="D252" s="40"/>
      <c r="E252" s="40"/>
      <c r="F252" s="40"/>
      <c r="G252" s="40"/>
      <c r="H252" s="40"/>
      <c r="I252" s="40"/>
      <c r="J252" s="40"/>
      <c r="K252" s="40"/>
      <c r="L252" s="27"/>
    </row>
  </sheetData>
  <autoFilter ref="C125:K251" xr:uid="{00000000-0009-0000-0000-000001000000}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Protipožární dveře L - Př...</vt:lpstr>
      <vt:lpstr>'Protipožární dveře L - Př...'!Názvy_tisku</vt:lpstr>
      <vt:lpstr>'Rekapitulace stavby'!Názvy_tisku</vt:lpstr>
      <vt:lpstr>'Protipožární dveře L - Př...'!Oblast_tisku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Sedláčková Markéta</dc:creator>
  <cp:lastModifiedBy>Sedláčková Markéta</cp:lastModifiedBy>
  <dcterms:created xsi:type="dcterms:W3CDTF">2024-06-10T08:49:10Z</dcterms:created>
  <dcterms:modified xsi:type="dcterms:W3CDTF">2024-06-10T09:00:35Z</dcterms:modified>
</cp:coreProperties>
</file>