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708\Desktop\Veřejné zakázky\2024\Areál oprava VZT strojoven\VZ\"/>
    </mc:Choice>
  </mc:AlternateContent>
  <xr:revisionPtr revIDLastSave="0" documentId="13_ncr:1_{312E36E3-225C-48D9-AA06-1A422E6B9781}" xr6:coauthVersionLast="36" xr6:coauthVersionMax="36" xr10:uidLastSave="{00000000-0000-0000-0000-000000000000}"/>
  <bookViews>
    <workbookView xWindow="0" yWindow="0" windowWidth="28800" windowHeight="11625" activeTab="3" xr2:uid="{98C379BE-6A64-494C-9C11-79D31F049508}"/>
  </bookViews>
  <sheets>
    <sheet name="Rekapitulace stavby" sheetId="4" r:id="rId1"/>
    <sheet name="Budova Q" sheetId="5" r:id="rId2"/>
    <sheet name="Budova S" sheetId="6" r:id="rId3"/>
    <sheet name="Budova H" sheetId="8" r:id="rId4"/>
  </sheets>
  <definedNames>
    <definedName name="_xlnm._FilterDatabase" localSheetId="3" hidden="1">'Budova H'!$C$121:$K$142</definedName>
    <definedName name="_xlnm._FilterDatabase" localSheetId="1" hidden="1">'Budova Q'!$C$122:$K$143</definedName>
    <definedName name="_xlnm._FilterDatabase" localSheetId="2" hidden="1">'Budova S'!$C$122:$K$155</definedName>
    <definedName name="_xlnm.Print_Titles" localSheetId="3">'Budova H'!$121:$121</definedName>
    <definedName name="_xlnm.Print_Titles" localSheetId="1">'Budova Q'!$122:$122</definedName>
    <definedName name="_xlnm.Print_Titles" localSheetId="2">'Budova S'!$122:$122</definedName>
    <definedName name="_xlnm.Print_Titles" localSheetId="0">'Rekapitulace stavby'!$92:$92</definedName>
    <definedName name="_xlnm.Print_Area" localSheetId="3">'Budova H'!$C$4:$J$76,'Budova H'!$C$82:$J$103,'Budova H'!$C$109:$J$142</definedName>
    <definedName name="_xlnm.Print_Area" localSheetId="1">'Budova Q'!$C$4:$J$76,'Budova Q'!$C$82:$J$104,'Budova Q'!$C$110:$J$143</definedName>
    <definedName name="_xlnm.Print_Area" localSheetId="2">'Budova S'!$C$4:$J$76,'Budova S'!$C$82:$J$104,'Budova S'!$C$110:$J$155</definedName>
    <definedName name="_xlnm.Print_Area" localSheetId="0">'Rekapitulace stavby'!$D$4:$AO$76,'Rekapitulace stavby'!$C$82:$AQ$98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85" i="8" s="1"/>
  <c r="J12" i="8"/>
  <c r="J116" i="8" s="1"/>
  <c r="J14" i="8"/>
  <c r="E15" i="8"/>
  <c r="F91" i="8" s="1"/>
  <c r="J15" i="8"/>
  <c r="J17" i="8"/>
  <c r="E18" i="8"/>
  <c r="J18" i="8"/>
  <c r="J20" i="8"/>
  <c r="E21" i="8"/>
  <c r="J91" i="8" s="1"/>
  <c r="J21" i="8"/>
  <c r="J23" i="8"/>
  <c r="E24" i="8"/>
  <c r="J24" i="8"/>
  <c r="J35" i="8"/>
  <c r="AX97" i="4" s="1"/>
  <c r="J36" i="8"/>
  <c r="J37" i="8"/>
  <c r="E87" i="8"/>
  <c r="F89" i="8"/>
  <c r="J89" i="8"/>
  <c r="F92" i="8"/>
  <c r="J92" i="8"/>
  <c r="E114" i="8"/>
  <c r="F116" i="8"/>
  <c r="F118" i="8"/>
  <c r="F119" i="8"/>
  <c r="J119" i="8"/>
  <c r="T123" i="8"/>
  <c r="R124" i="8"/>
  <c r="T124" i="8"/>
  <c r="J125" i="8"/>
  <c r="BG125" i="8" s="1"/>
  <c r="P125" i="8"/>
  <c r="P124" i="8" s="1"/>
  <c r="P123" i="8" s="1"/>
  <c r="R125" i="8"/>
  <c r="T125" i="8"/>
  <c r="BE125" i="8"/>
  <c r="BF125" i="8"/>
  <c r="BH125" i="8"/>
  <c r="BI125" i="8"/>
  <c r="BK125" i="8"/>
  <c r="BK124" i="8" s="1"/>
  <c r="P128" i="8"/>
  <c r="T128" i="8"/>
  <c r="J129" i="8"/>
  <c r="P129" i="8"/>
  <c r="R129" i="8"/>
  <c r="R128" i="8" s="1"/>
  <c r="R123" i="8" s="1"/>
  <c r="R122" i="8" s="1"/>
  <c r="T129" i="8"/>
  <c r="BE129" i="8"/>
  <c r="BF129" i="8"/>
  <c r="BG129" i="8"/>
  <c r="BH129" i="8"/>
  <c r="BI129" i="8"/>
  <c r="BK129" i="8"/>
  <c r="BK128" i="8" s="1"/>
  <c r="J128" i="8" s="1"/>
  <c r="J99" i="8" s="1"/>
  <c r="J132" i="8"/>
  <c r="P132" i="8"/>
  <c r="R132" i="8"/>
  <c r="R131" i="8" s="1"/>
  <c r="R130" i="8" s="1"/>
  <c r="T132" i="8"/>
  <c r="BE132" i="8"/>
  <c r="BF132" i="8"/>
  <c r="BG132" i="8"/>
  <c r="BH132" i="8"/>
  <c r="BI132" i="8"/>
  <c r="BK132" i="8"/>
  <c r="J136" i="8"/>
  <c r="P136" i="8"/>
  <c r="P131" i="8" s="1"/>
  <c r="P130" i="8" s="1"/>
  <c r="R136" i="8"/>
  <c r="T136" i="8"/>
  <c r="BE136" i="8"/>
  <c r="BF136" i="8"/>
  <c r="BG136" i="8"/>
  <c r="BH136" i="8"/>
  <c r="BI136" i="8"/>
  <c r="BK136" i="8"/>
  <c r="J140" i="8"/>
  <c r="P140" i="8"/>
  <c r="R140" i="8"/>
  <c r="T140" i="8"/>
  <c r="T131" i="8" s="1"/>
  <c r="T130" i="8" s="1"/>
  <c r="BE140" i="8"/>
  <c r="BF140" i="8"/>
  <c r="BG140" i="8"/>
  <c r="BH140" i="8"/>
  <c r="BI140" i="8"/>
  <c r="BK140" i="8"/>
  <c r="R141" i="8"/>
  <c r="J142" i="8"/>
  <c r="P142" i="8"/>
  <c r="P141" i="8" s="1"/>
  <c r="R142" i="8"/>
  <c r="T142" i="8"/>
  <c r="T141" i="8" s="1"/>
  <c r="BE142" i="8"/>
  <c r="BF142" i="8"/>
  <c r="BG142" i="8"/>
  <c r="BH142" i="8"/>
  <c r="BI142" i="8"/>
  <c r="BK142" i="8"/>
  <c r="BK141" i="8" s="1"/>
  <c r="J141" i="8" s="1"/>
  <c r="J102" i="8" s="1"/>
  <c r="E7" i="6"/>
  <c r="E85" i="6" s="1"/>
  <c r="J12" i="6"/>
  <c r="J89" i="6" s="1"/>
  <c r="J14" i="6"/>
  <c r="E15" i="6"/>
  <c r="F119" i="6" s="1"/>
  <c r="J15" i="6"/>
  <c r="J17" i="6"/>
  <c r="E18" i="6"/>
  <c r="F120" i="6" s="1"/>
  <c r="J18" i="6"/>
  <c r="J20" i="6"/>
  <c r="E21" i="6"/>
  <c r="J91" i="6" s="1"/>
  <c r="J21" i="6"/>
  <c r="J23" i="6"/>
  <c r="E24" i="6"/>
  <c r="J92" i="6" s="1"/>
  <c r="J24" i="6"/>
  <c r="J35" i="6"/>
  <c r="J36" i="6"/>
  <c r="J37" i="6"/>
  <c r="E87" i="6"/>
  <c r="F89" i="6"/>
  <c r="E115" i="6"/>
  <c r="F117" i="6"/>
  <c r="J117" i="6"/>
  <c r="J120" i="6"/>
  <c r="P125" i="6"/>
  <c r="P124" i="6" s="1"/>
  <c r="T125" i="6"/>
  <c r="T124" i="6" s="1"/>
  <c r="J126" i="6"/>
  <c r="P126" i="6"/>
  <c r="R126" i="6"/>
  <c r="R125" i="6" s="1"/>
  <c r="R124" i="6" s="1"/>
  <c r="R123" i="6" s="1"/>
  <c r="T126" i="6"/>
  <c r="BE126" i="6"/>
  <c r="BF126" i="6"/>
  <c r="BG126" i="6"/>
  <c r="BH126" i="6"/>
  <c r="BI126" i="6"/>
  <c r="BK126" i="6"/>
  <c r="BK125" i="6" s="1"/>
  <c r="J132" i="6"/>
  <c r="J99" i="6" s="1"/>
  <c r="R132" i="6"/>
  <c r="T132" i="6"/>
  <c r="BK132" i="6"/>
  <c r="J133" i="6"/>
  <c r="P133" i="6"/>
  <c r="P132" i="6" s="1"/>
  <c r="R133" i="6"/>
  <c r="T133" i="6"/>
  <c r="BE133" i="6"/>
  <c r="BF133" i="6"/>
  <c r="BG133" i="6"/>
  <c r="BH133" i="6"/>
  <c r="BI133" i="6"/>
  <c r="BK133" i="6"/>
  <c r="R135" i="6"/>
  <c r="T135" i="6"/>
  <c r="BK135" i="6"/>
  <c r="J136" i="6"/>
  <c r="P136" i="6"/>
  <c r="R136" i="6"/>
  <c r="T136" i="6"/>
  <c r="BE136" i="6"/>
  <c r="BF136" i="6"/>
  <c r="BG136" i="6"/>
  <c r="BH136" i="6"/>
  <c r="BI136" i="6"/>
  <c r="BK136" i="6"/>
  <c r="J142" i="6"/>
  <c r="P142" i="6"/>
  <c r="P135" i="6" s="1"/>
  <c r="R142" i="6"/>
  <c r="T142" i="6"/>
  <c r="BE142" i="6"/>
  <c r="BF142" i="6"/>
  <c r="BG142" i="6"/>
  <c r="BH142" i="6"/>
  <c r="BI142" i="6"/>
  <c r="BK142" i="6"/>
  <c r="J144" i="6"/>
  <c r="P144" i="6"/>
  <c r="R144" i="6"/>
  <c r="T144" i="6"/>
  <c r="T143" i="6" s="1"/>
  <c r="T134" i="6" s="1"/>
  <c r="BE144" i="6"/>
  <c r="BF144" i="6"/>
  <c r="BG144" i="6"/>
  <c r="BH144" i="6"/>
  <c r="BI144" i="6"/>
  <c r="BK144" i="6"/>
  <c r="J152" i="6"/>
  <c r="P152" i="6"/>
  <c r="R152" i="6"/>
  <c r="T152" i="6"/>
  <c r="BE152" i="6"/>
  <c r="BF152" i="6"/>
  <c r="BG152" i="6"/>
  <c r="BH152" i="6"/>
  <c r="BI152" i="6"/>
  <c r="BK152" i="6"/>
  <c r="J153" i="6"/>
  <c r="P153" i="6"/>
  <c r="P143" i="6" s="1"/>
  <c r="R153" i="6"/>
  <c r="R143" i="6" s="1"/>
  <c r="R134" i="6" s="1"/>
  <c r="T153" i="6"/>
  <c r="BE153" i="6"/>
  <c r="BF153" i="6"/>
  <c r="BG153" i="6"/>
  <c r="BH153" i="6"/>
  <c r="BI153" i="6"/>
  <c r="BK153" i="6"/>
  <c r="P154" i="6"/>
  <c r="R154" i="6"/>
  <c r="T154" i="6"/>
  <c r="BK154" i="6"/>
  <c r="J154" i="6" s="1"/>
  <c r="J103" i="6" s="1"/>
  <c r="J155" i="6"/>
  <c r="P155" i="6"/>
  <c r="R155" i="6"/>
  <c r="T155" i="6"/>
  <c r="BE155" i="6"/>
  <c r="BF155" i="6"/>
  <c r="BG155" i="6"/>
  <c r="BH155" i="6"/>
  <c r="BI155" i="6"/>
  <c r="BK155" i="6"/>
  <c r="E7" i="5"/>
  <c r="E85" i="5" s="1"/>
  <c r="J12" i="5"/>
  <c r="J117" i="5" s="1"/>
  <c r="J14" i="5"/>
  <c r="E15" i="5"/>
  <c r="F119" i="5" s="1"/>
  <c r="J15" i="5"/>
  <c r="J17" i="5"/>
  <c r="E18" i="5"/>
  <c r="F92" i="5" s="1"/>
  <c r="J18" i="5"/>
  <c r="J20" i="5"/>
  <c r="E21" i="5"/>
  <c r="J91" i="5" s="1"/>
  <c r="J21" i="5"/>
  <c r="J23" i="5"/>
  <c r="E24" i="5"/>
  <c r="J92" i="5" s="1"/>
  <c r="J24" i="5"/>
  <c r="J35" i="5"/>
  <c r="J36" i="5"/>
  <c r="J37" i="5"/>
  <c r="E87" i="5"/>
  <c r="F89" i="5"/>
  <c r="J89" i="5"/>
  <c r="E115" i="5"/>
  <c r="F117" i="5"/>
  <c r="P125" i="5"/>
  <c r="J126" i="5"/>
  <c r="P126" i="5"/>
  <c r="R126" i="5"/>
  <c r="R125" i="5" s="1"/>
  <c r="T126" i="5"/>
  <c r="T125" i="5" s="1"/>
  <c r="BE126" i="5"/>
  <c r="BF126" i="5"/>
  <c r="BG126" i="5"/>
  <c r="BH126" i="5"/>
  <c r="BI126" i="5"/>
  <c r="BK126" i="5"/>
  <c r="BK125" i="5" s="1"/>
  <c r="J125" i="5" s="1"/>
  <c r="J98" i="5" s="1"/>
  <c r="P129" i="5"/>
  <c r="R129" i="5"/>
  <c r="J130" i="5"/>
  <c r="P130" i="5"/>
  <c r="R130" i="5"/>
  <c r="T130" i="5"/>
  <c r="T129" i="5" s="1"/>
  <c r="BE130" i="5"/>
  <c r="BF130" i="5"/>
  <c r="BG130" i="5"/>
  <c r="BH130" i="5"/>
  <c r="BI130" i="5"/>
  <c r="BK130" i="5"/>
  <c r="BK129" i="5" s="1"/>
  <c r="J133" i="5"/>
  <c r="P133" i="5"/>
  <c r="R133" i="5"/>
  <c r="T133" i="5"/>
  <c r="BE133" i="5"/>
  <c r="BF133" i="5"/>
  <c r="BG133" i="5"/>
  <c r="BH133" i="5"/>
  <c r="BI133" i="5"/>
  <c r="BK133" i="5"/>
  <c r="J134" i="5"/>
  <c r="P134" i="5"/>
  <c r="R134" i="5"/>
  <c r="T134" i="5"/>
  <c r="BE134" i="5"/>
  <c r="BF134" i="5"/>
  <c r="BG134" i="5"/>
  <c r="BH134" i="5"/>
  <c r="BI134" i="5"/>
  <c r="BK134" i="5"/>
  <c r="J136" i="5"/>
  <c r="P136" i="5"/>
  <c r="R136" i="5"/>
  <c r="T136" i="5"/>
  <c r="T135" i="5" s="1"/>
  <c r="BE136" i="5"/>
  <c r="BF136" i="5"/>
  <c r="BG136" i="5"/>
  <c r="BH136" i="5"/>
  <c r="BI136" i="5"/>
  <c r="BK136" i="5"/>
  <c r="J140" i="5"/>
  <c r="P140" i="5"/>
  <c r="R140" i="5"/>
  <c r="T140" i="5"/>
  <c r="BE140" i="5"/>
  <c r="BF140" i="5"/>
  <c r="BG140" i="5"/>
  <c r="BH140" i="5"/>
  <c r="BI140" i="5"/>
  <c r="BK140" i="5"/>
  <c r="J141" i="5"/>
  <c r="P141" i="5"/>
  <c r="R141" i="5"/>
  <c r="T141" i="5"/>
  <c r="BE141" i="5"/>
  <c r="BF141" i="5"/>
  <c r="BG141" i="5"/>
  <c r="BH141" i="5"/>
  <c r="BI141" i="5"/>
  <c r="BK141" i="5"/>
  <c r="J143" i="5"/>
  <c r="BG143" i="5" s="1"/>
  <c r="P143" i="5"/>
  <c r="P142" i="5" s="1"/>
  <c r="R143" i="5"/>
  <c r="T143" i="5"/>
  <c r="T142" i="5" s="1"/>
  <c r="BE143" i="5"/>
  <c r="BF143" i="5"/>
  <c r="BH143" i="5"/>
  <c r="BI143" i="5"/>
  <c r="BK143" i="5"/>
  <c r="BK142" i="5" s="1"/>
  <c r="J142" i="5" s="1"/>
  <c r="J103" i="5" s="1"/>
  <c r="R142" i="5"/>
  <c r="L84" i="4"/>
  <c r="L85" i="4"/>
  <c r="L87" i="4"/>
  <c r="AM87" i="4"/>
  <c r="L89" i="4"/>
  <c r="AM89" i="4"/>
  <c r="L90" i="4"/>
  <c r="AM90" i="4"/>
  <c r="AS94" i="4"/>
  <c r="AX95" i="4"/>
  <c r="AY95" i="4"/>
  <c r="AX96" i="4"/>
  <c r="AY96" i="4"/>
  <c r="AY97" i="4"/>
  <c r="F92" i="6" l="1"/>
  <c r="F91" i="6"/>
  <c r="F120" i="5"/>
  <c r="E112" i="8"/>
  <c r="E113" i="6"/>
  <c r="R135" i="5"/>
  <c r="R124" i="5"/>
  <c r="J119" i="5"/>
  <c r="F91" i="5"/>
  <c r="BK132" i="5"/>
  <c r="J132" i="5" s="1"/>
  <c r="J101" i="5" s="1"/>
  <c r="T132" i="5"/>
  <c r="P135" i="5"/>
  <c r="P132" i="5"/>
  <c r="P124" i="5"/>
  <c r="R132" i="5"/>
  <c r="R131" i="5" s="1"/>
  <c r="J120" i="5"/>
  <c r="E113" i="5"/>
  <c r="BK143" i="6"/>
  <c r="J143" i="6" s="1"/>
  <c r="J102" i="6" s="1"/>
  <c r="F37" i="8"/>
  <c r="BD97" i="4" s="1"/>
  <c r="F35" i="8"/>
  <c r="BB97" i="4" s="1"/>
  <c r="BK131" i="8"/>
  <c r="J34" i="8"/>
  <c r="AW97" i="4" s="1"/>
  <c r="F33" i="8"/>
  <c r="AZ97" i="4" s="1"/>
  <c r="BK123" i="8"/>
  <c r="J123" i="8" s="1"/>
  <c r="J97" i="8" s="1"/>
  <c r="F36" i="8"/>
  <c r="BC97" i="4" s="1"/>
  <c r="F33" i="6"/>
  <c r="AZ96" i="4" s="1"/>
  <c r="F35" i="6"/>
  <c r="BB96" i="4" s="1"/>
  <c r="J34" i="6"/>
  <c r="AW96" i="4" s="1"/>
  <c r="F37" i="6"/>
  <c r="BD96" i="4" s="1"/>
  <c r="F36" i="6"/>
  <c r="BC96" i="4" s="1"/>
  <c r="F37" i="5"/>
  <c r="BD95" i="4" s="1"/>
  <c r="BK135" i="5"/>
  <c r="J135" i="5" s="1"/>
  <c r="J102" i="5" s="1"/>
  <c r="J33" i="5"/>
  <c r="AV95" i="4" s="1"/>
  <c r="F34" i="5"/>
  <c r="BA95" i="4" s="1"/>
  <c r="J34" i="5"/>
  <c r="AW95" i="4" s="1"/>
  <c r="F33" i="5"/>
  <c r="AZ95" i="4" s="1"/>
  <c r="F36" i="5"/>
  <c r="BC95" i="4" s="1"/>
  <c r="F35" i="5"/>
  <c r="BB95" i="4" s="1"/>
  <c r="BK130" i="8"/>
  <c r="J130" i="8" s="1"/>
  <c r="J100" i="8" s="1"/>
  <c r="J131" i="8"/>
  <c r="J101" i="8" s="1"/>
  <c r="T122" i="8"/>
  <c r="P122" i="8"/>
  <c r="AU97" i="4" s="1"/>
  <c r="J124" i="8"/>
  <c r="J98" i="8" s="1"/>
  <c r="F34" i="8"/>
  <c r="BA97" i="4" s="1"/>
  <c r="J118" i="8"/>
  <c r="J33" i="8"/>
  <c r="AV97" i="4" s="1"/>
  <c r="P123" i="6"/>
  <c r="AU96" i="4" s="1"/>
  <c r="J125" i="6"/>
  <c r="J98" i="6" s="1"/>
  <c r="BK124" i="6"/>
  <c r="P134" i="6"/>
  <c r="BK134" i="6"/>
  <c r="J134" i="6" s="1"/>
  <c r="J100" i="6" s="1"/>
  <c r="T123" i="6"/>
  <c r="J135" i="6"/>
  <c r="J101" i="6" s="1"/>
  <c r="J119" i="6"/>
  <c r="F34" i="6"/>
  <c r="BA96" i="4" s="1"/>
  <c r="J33" i="6"/>
  <c r="AV96" i="4" s="1"/>
  <c r="BK124" i="5"/>
  <c r="J129" i="5"/>
  <c r="J99" i="5" s="1"/>
  <c r="T124" i="5"/>
  <c r="R123" i="5"/>
  <c r="T131" i="5"/>
  <c r="P131" i="5"/>
  <c r="P123" i="5"/>
  <c r="AU95" i="4" s="1"/>
  <c r="AT97" i="4" l="1"/>
  <c r="BK131" i="5"/>
  <c r="J131" i="5" s="1"/>
  <c r="J100" i="5" s="1"/>
  <c r="AT95" i="4"/>
  <c r="BD94" i="4"/>
  <c r="W33" i="4" s="1"/>
  <c r="BB94" i="4"/>
  <c r="AX94" i="4" s="1"/>
  <c r="AZ94" i="4"/>
  <c r="W29" i="4" s="1"/>
  <c r="AT96" i="4"/>
  <c r="BC94" i="4"/>
  <c r="AY94" i="4" s="1"/>
  <c r="BA94" i="4"/>
  <c r="AW94" i="4" s="1"/>
  <c r="AK30" i="4" s="1"/>
  <c r="BK122" i="8"/>
  <c r="J122" i="8" s="1"/>
  <c r="AU94" i="4"/>
  <c r="J124" i="6"/>
  <c r="J97" i="6" s="1"/>
  <c r="BK123" i="6"/>
  <c r="J123" i="6" s="1"/>
  <c r="T123" i="5"/>
  <c r="J124" i="5"/>
  <c r="J97" i="5" s="1"/>
  <c r="AV94" i="4" l="1"/>
  <c r="AK29" i="4" s="1"/>
  <c r="BK123" i="5"/>
  <c r="J123" i="5" s="1"/>
  <c r="J30" i="5" s="1"/>
  <c r="W31" i="4"/>
  <c r="W32" i="4"/>
  <c r="J30" i="8"/>
  <c r="J96" i="8"/>
  <c r="W30" i="4"/>
  <c r="J30" i="6"/>
  <c r="J96" i="6"/>
  <c r="J96" i="5" l="1"/>
  <c r="AT94" i="4"/>
  <c r="J39" i="8"/>
  <c r="AG97" i="4"/>
  <c r="AN97" i="4" s="1"/>
  <c r="J39" i="6"/>
  <c r="AG96" i="4"/>
  <c r="AN96" i="4" s="1"/>
  <c r="AG95" i="4"/>
  <c r="J39" i="5"/>
  <c r="AG94" i="4" l="1"/>
  <c r="AN95" i="4"/>
  <c r="AK26" i="4" l="1"/>
  <c r="AK35" i="4" s="1"/>
  <c r="AN94" i="4"/>
</calcChain>
</file>

<file path=xl/sharedStrings.xml><?xml version="1.0" encoding="utf-8"?>
<sst xmlns="http://schemas.openxmlformats.org/spreadsheetml/2006/main" count="1198" uniqueCount="199">
  <si>
    <t>512</t>
  </si>
  <si>
    <t>4</t>
  </si>
  <si>
    <t>ROZPOCET</t>
  </si>
  <si>
    <t>1</t>
  </si>
  <si>
    <t>K</t>
  </si>
  <si>
    <t>zákl. přenesená</t>
  </si>
  <si>
    <t/>
  </si>
  <si>
    <t>11</t>
  </si>
  <si>
    <t>10</t>
  </si>
  <si>
    <t>9</t>
  </si>
  <si>
    <t>m2</t>
  </si>
  <si>
    <t>Oprava izolace vzduchotechniky</t>
  </si>
  <si>
    <t>R001</t>
  </si>
  <si>
    <t>8</t>
  </si>
  <si>
    <t>0</t>
  </si>
  <si>
    <t>D</t>
  </si>
  <si>
    <t>Ostatní</t>
  </si>
  <si>
    <t>OST</t>
  </si>
  <si>
    <t>16</t>
  </si>
  <si>
    <t>2</t>
  </si>
  <si>
    <t>Dvojnásobné bílé malby ze směsí za sucha dobře otěruvzdorných v místnostech přes 3,80 do 5,00 m</t>
  </si>
  <si>
    <t>784221103</t>
  </si>
  <si>
    <t>6</t>
  </si>
  <si>
    <t>Hloubková jednonásobná bezbarvá penetrace podkladu v místnostech v přes 3,80 do 5,00 m</t>
  </si>
  <si>
    <t>784181123</t>
  </si>
  <si>
    <t>5</t>
  </si>
  <si>
    <t>True</t>
  </si>
  <si>
    <t>VV</t>
  </si>
  <si>
    <t>Součet</t>
  </si>
  <si>
    <t>Oškrabání malby v místnostech v přes 3,80 do 5,00 m</t>
  </si>
  <si>
    <t>784121003</t>
  </si>
  <si>
    <t>Dokončovací práce - malby a tapety</t>
  </si>
  <si>
    <t>784</t>
  </si>
  <si>
    <t>Práce a dodávky PSV</t>
  </si>
  <si>
    <t>PSV</t>
  </si>
  <si>
    <t>t</t>
  </si>
  <si>
    <t>Přesun hmot pro budovy zděné s omezením mechanizace pro budovy v do 6 m</t>
  </si>
  <si>
    <t>998011008</t>
  </si>
  <si>
    <t>7</t>
  </si>
  <si>
    <t>Přesun hmot</t>
  </si>
  <si>
    <t>998</t>
  </si>
  <si>
    <t>Oprava vnitřní vápenocementové štukové omítky tl jádrové omítky do 20 mm a tl štuku do 3 mm stěn v rozsahu plochy do 10 %</t>
  </si>
  <si>
    <t>612325421</t>
  </si>
  <si>
    <t>Úpravy povrchů, podlahy a osazování výplní</t>
  </si>
  <si>
    <t>Práce a dodávky HSV</t>
  </si>
  <si>
    <t>HSV</t>
  </si>
  <si>
    <t>-1</t>
  </si>
  <si>
    <t>Náklady soupisu celkem</t>
  </si>
  <si>
    <t>Suť Celkem [t]</t>
  </si>
  <si>
    <t>J. suť [t]</t>
  </si>
  <si>
    <t>Hmotnost celkem [t]</t>
  </si>
  <si>
    <t>J. hmotnost [t]</t>
  </si>
  <si>
    <t>Nh celkem [h]</t>
  </si>
  <si>
    <t>J. Nh [h]</t>
  </si>
  <si>
    <t>DPH</t>
  </si>
  <si>
    <t>Cenová soustava</t>
  </si>
  <si>
    <t>Cena celkem [CZK]</t>
  </si>
  <si>
    <t>J.cena [CZK]</t>
  </si>
  <si>
    <t>Množství</t>
  </si>
  <si>
    <t>MJ</t>
  </si>
  <si>
    <t>Popis</t>
  </si>
  <si>
    <t>Kód</t>
  </si>
  <si>
    <t>Typ</t>
  </si>
  <si>
    <t>PČ</t>
  </si>
  <si>
    <t>Zpracovatel:</t>
  </si>
  <si>
    <t>Zhotovitel:</t>
  </si>
  <si>
    <t>Projektant:</t>
  </si>
  <si>
    <t>Zadavatel:</t>
  </si>
  <si>
    <t>Datum:</t>
  </si>
  <si>
    <t>Místo:</t>
  </si>
  <si>
    <t>Objekt:</t>
  </si>
  <si>
    <t>Stavba:</t>
  </si>
  <si>
    <t>SOUPIS PRACÍ</t>
  </si>
  <si>
    <t>OST - Ostatní</t>
  </si>
  <si>
    <t xml:space="preserve">    784 - Dokončovací práce - malby a tapety</t>
  </si>
  <si>
    <t>PSV - Práce a dodávky PSV</t>
  </si>
  <si>
    <t xml:space="preserve">    998 - Přesun hmot</t>
  </si>
  <si>
    <t xml:space="preserve">    6 - Úpravy povrchů, podlahy a osazování výplní</t>
  </si>
  <si>
    <t>HSV - Práce a dodávky HSV</t>
  </si>
  <si>
    <t>Náklady ze soupisu prací</t>
  </si>
  <si>
    <t>Kód dílu - Popis</t>
  </si>
  <si>
    <t>REKAPITULACE ČLENĚNÍ SOUPISU PRACÍ</t>
  </si>
  <si>
    <t>Razítko</t>
  </si>
  <si>
    <t>Datum a podpis:</t>
  </si>
  <si>
    <t>Zhotovitel</t>
  </si>
  <si>
    <t>Objednavatel</t>
  </si>
  <si>
    <t>Zpracovatel</t>
  </si>
  <si>
    <t>Projektant</t>
  </si>
  <si>
    <t>CZK</t>
  </si>
  <si>
    <t>v</t>
  </si>
  <si>
    <t>Cena s DPH</t>
  </si>
  <si>
    <t>nulová</t>
  </si>
  <si>
    <t>sníž. přenesená</t>
  </si>
  <si>
    <t>snížená</t>
  </si>
  <si>
    <t>základní</t>
  </si>
  <si>
    <t>Výše daně</t>
  </si>
  <si>
    <t>Sazba daně</t>
  </si>
  <si>
    <t>Základ daně</t>
  </si>
  <si>
    <t>Cena bez DPH</t>
  </si>
  <si>
    <t>Poznámka:</t>
  </si>
  <si>
    <t>DIČ:</t>
  </si>
  <si>
    <t>IČ:</t>
  </si>
  <si>
    <t xml:space="preserve"> </t>
  </si>
  <si>
    <t>CC-CZ:</t>
  </si>
  <si>
    <t>KSO:</t>
  </si>
  <si>
    <t>v ---  níže se nacházejí doplnkové a pomocné údaje k sestavám  --- v</t>
  </si>
  <si>
    <t>KRYCÍ LIST SOUPISU PRACÍ</t>
  </si>
  <si>
    <t>&gt;&gt;  skryté sloupce  &lt;&lt;</t>
  </si>
  <si>
    <t>Lokální vyrovnání betonové podlahy cementovou stěrkou tl do 3 mm opravované pl přes 10 do 30 %</t>
  </si>
  <si>
    <t>783932163</t>
  </si>
  <si>
    <t>3</t>
  </si>
  <si>
    <t>Krycí jednonásobný syntetický nátěr betonové podlahy</t>
  </si>
  <si>
    <t>783917151</t>
  </si>
  <si>
    <t>Dokončovací práce - nátěry</t>
  </si>
  <si>
    <t>783</t>
  </si>
  <si>
    <t xml:space="preserve">    783 - Dokončovací práce - nátěry</t>
  </si>
  <si>
    <t>{b11cb622-470d-4bf1-bce0-5e1595498897}</t>
  </si>
  <si>
    <t>IMPORT</t>
  </si>
  <si>
    <t>STA</t>
  </si>
  <si>
    <t>/</t>
  </si>
  <si>
    <t>{10931ae4-047c-4c17-b63d-d578b380763a}</t>
  </si>
  <si>
    <t>{5d9dd2b8-953b-4121-8e15-76e01dfb4577}</t>
  </si>
  <si>
    <t>241008002</t>
  </si>
  <si>
    <t>{7c97a72d-e88c-458d-b817-bbf25cf89120}</t>
  </si>
  <si>
    <t>241008001</t>
  </si>
  <si>
    <t>{00000000-0000-0000-0000-000000000000}</t>
  </si>
  <si>
    <t>###NOIMPORT###</t>
  </si>
  <si>
    <t>Náklady z rozpočtů</t>
  </si>
  <si>
    <t>Základna_x000D_
DPH nulová</t>
  </si>
  <si>
    <t>Základna_x000D_
DPH sníž. přenesená</t>
  </si>
  <si>
    <t>Základna_x000D_
DPH zákl. přenesená</t>
  </si>
  <si>
    <t>Základna_x000D_
DPH snížená</t>
  </si>
  <si>
    <t>Základna_x000D_
DPH základní</t>
  </si>
  <si>
    <t>DPH snížená přenesená_x000D_
[CZK]</t>
  </si>
  <si>
    <t>DPH základní přenesená_x000D_
[CZK]</t>
  </si>
  <si>
    <t>DPH snížená [CZK]</t>
  </si>
  <si>
    <t>DPH základní [CZK]</t>
  </si>
  <si>
    <t>Normohodiny [h]</t>
  </si>
  <si>
    <t>DPH [CZK]</t>
  </si>
  <si>
    <t>z toho Ostat._x000D_
náklady [CZK]</t>
  </si>
  <si>
    <t>Cena s DPH [CZK]</t>
  </si>
  <si>
    <t>Cena bez DPH [CZK]</t>
  </si>
  <si>
    <t>Informatívní údaje z listů zakázek</t>
  </si>
  <si>
    <t>Kód:</t>
  </si>
  <si>
    <t>REKAPITULACE OBJEKTŮ STAVBY A SOUPISŮ PRACÍ</t>
  </si>
  <si>
    <t>0,01</t>
  </si>
  <si>
    <t>False</t>
  </si>
  <si>
    <t>8. 10. 2024</t>
  </si>
  <si>
    <t>0,001</t>
  </si>
  <si>
    <t>REKAPITULACE STAVBY</t>
  </si>
  <si>
    <t>12</t>
  </si>
  <si>
    <t>21</t>
  </si>
  <si>
    <t>2.0</t>
  </si>
  <si>
    <t>Export Komplet</t>
  </si>
  <si>
    <t>-19690872</t>
  </si>
  <si>
    <t>-1757871025</t>
  </si>
  <si>
    <t>1647093603</t>
  </si>
  <si>
    <t>" strop" 221</t>
  </si>
  <si>
    <t>(23,8+2+10+11,7+1+6,6+12+6,15)*4,5</t>
  </si>
  <si>
    <t>-1249011708</t>
  </si>
  <si>
    <t>-1110278103</t>
  </si>
  <si>
    <t>-709875886</t>
  </si>
  <si>
    <t>402426802</t>
  </si>
  <si>
    <t>(23,8+2+10+11,7+1+6,6+12+6,15)*4,5/2</t>
  </si>
  <si>
    <t>-953090841</t>
  </si>
  <si>
    <t>333509648</t>
  </si>
  <si>
    <t>793431863</t>
  </si>
  <si>
    <t>2125128875</t>
  </si>
  <si>
    <t>"strop"5,86</t>
  </si>
  <si>
    <t>(2,74+2,74+2,2+2,2)*4,5</t>
  </si>
  <si>
    <t>"030"</t>
  </si>
  <si>
    <t>"strop"112,38</t>
  </si>
  <si>
    <t>((18,5+18,5+6,5+6,5)*4,5+0,5*3*6)</t>
  </si>
  <si>
    <t>"010"</t>
  </si>
  <si>
    <t>-1367978323</t>
  </si>
  <si>
    <t>-1134264667</t>
  </si>
  <si>
    <t>5,86</t>
  </si>
  <si>
    <t>112,38</t>
  </si>
  <si>
    <t>667750000</t>
  </si>
  <si>
    <t>-195712778</t>
  </si>
  <si>
    <t>(2,74+2,74+2,2+2,2)*4,5/2</t>
  </si>
  <si>
    <t>((18,5+18,5+6,5+6,5)*4,5+0,5*3*6)/2</t>
  </si>
  <si>
    <t>-628642403</t>
  </si>
  <si>
    <t>-1564074577</t>
  </si>
  <si>
    <t>-1963219504</t>
  </si>
  <si>
    <t>" strop" 68,38</t>
  </si>
  <si>
    <t>(12+12+5,6+5,6)*4,5</t>
  </si>
  <si>
    <t>-1355086531</t>
  </si>
  <si>
    <t>(12+12+5,6+5,6)*4,5/2</t>
  </si>
  <si>
    <t>621161854</t>
  </si>
  <si>
    <t>1141509362</t>
  </si>
  <si>
    <t>-231909360</t>
  </si>
  <si>
    <t>Budova S</t>
  </si>
  <si>
    <t>Budova Q</t>
  </si>
  <si>
    <t>Budova H</t>
  </si>
  <si>
    <t>Technické místnosti  - oprava</t>
  </si>
  <si>
    <t>241008001 - Budova Q</t>
  </si>
  <si>
    <t>241008002 - Budova S</t>
  </si>
  <si>
    <t>241008003 - Budova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</si>
</sst>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#,##0.000"/>
    <numFmt numFmtId="166" formatCode="dd\.mm\.yyyy"/>
    <numFmt numFmtId="167" formatCode="#,##0.00%"/>
  </numFmts>
  <fonts count="35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9"/>
      <name val="Arial CE"/>
    </font>
    <font>
      <sz val="9"/>
      <color rgb="FF969696"/>
      <name val="Arial CE"/>
    </font>
    <font>
      <sz val="8"/>
      <color rgb="FF003366"/>
      <name val="Arial CE"/>
    </font>
    <font>
      <sz val="12"/>
      <color rgb="FF003366"/>
      <name val="Arial CE"/>
    </font>
    <font>
      <sz val="8"/>
      <color rgb="FFFF0000"/>
      <name val="Arial CE"/>
    </font>
    <font>
      <sz val="7"/>
      <color rgb="FF969696"/>
      <name val="Arial CE"/>
    </font>
    <font>
      <sz val="8"/>
      <color rgb="FF505050"/>
      <name val="Arial CE"/>
    </font>
    <font>
      <sz val="10"/>
      <color rgb="FF003366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960000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b/>
      <sz val="14"/>
      <name val="Arial CE"/>
    </font>
    <font>
      <b/>
      <sz val="12"/>
      <color rgb="FF800000"/>
      <name val="Arial CE"/>
    </font>
    <font>
      <b/>
      <sz val="10"/>
      <color rgb="FF464646"/>
      <name val="Arial CE"/>
    </font>
    <font>
      <b/>
      <sz val="12"/>
      <name val="Arial CE"/>
    </font>
    <font>
      <sz val="8"/>
      <color rgb="FF969696"/>
      <name val="Arial CE"/>
    </font>
    <font>
      <b/>
      <sz val="10"/>
      <name val="Arial CE"/>
    </font>
    <font>
      <sz val="10"/>
      <color rgb="FF3366FF"/>
      <name val="Arial CE"/>
    </font>
    <font>
      <sz val="8"/>
      <color rgb="FF3366FF"/>
      <name val="Arial CE"/>
    </font>
    <font>
      <sz val="11"/>
      <name val="Arial CE"/>
    </font>
    <font>
      <sz val="11"/>
      <color rgb="FF969696"/>
      <name val="Arial CE"/>
    </font>
    <font>
      <sz val="11"/>
      <color rgb="FF003366"/>
      <name val="Arial CE"/>
    </font>
    <font>
      <b/>
      <sz val="11"/>
      <color rgb="FF003366"/>
      <name val="Arial CE"/>
    </font>
    <font>
      <u/>
      <sz val="11"/>
      <color theme="10"/>
      <name val="Calibri"/>
      <family val="2"/>
      <charset val="238"/>
      <scheme val="minor"/>
    </font>
    <font>
      <sz val="18"/>
      <color theme="10"/>
      <name val="Wingdings 2"/>
      <family val="1"/>
      <charset val="2"/>
    </font>
    <font>
      <sz val="12"/>
      <name val="Arial CE"/>
    </font>
    <font>
      <sz val="12"/>
      <color rgb="FF969696"/>
      <name val="Arial CE"/>
    </font>
    <font>
      <b/>
      <sz val="10"/>
      <color rgb="FF969696"/>
      <name val="Arial CE"/>
    </font>
    <font>
      <sz val="8"/>
      <color rgb="FFFFFFFF"/>
      <name val="Arial CE"/>
    </font>
    <font>
      <sz val="8"/>
      <color rgb="FF800080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" fillId="0" borderId="0"/>
    <xf numFmtId="0" fontId="28" fillId="0" borderId="0" applyNumberFormat="0" applyFill="0" applyBorder="0" applyAlignment="0" applyProtection="0"/>
  </cellStyleXfs>
  <cellXfs count="214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4" fontId="1" fillId="0" borderId="0" xfId="1" applyNumberFormat="1" applyFont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1" fillId="0" borderId="7" xfId="1" applyFont="1" applyBorder="1" applyAlignment="1" applyProtection="1">
      <alignment vertical="center"/>
      <protection locked="0"/>
    </xf>
    <xf numFmtId="4" fontId="2" fillId="0" borderId="7" xfId="1" applyNumberFormat="1" applyFont="1" applyBorder="1" applyAlignment="1" applyProtection="1">
      <alignment vertical="center"/>
      <protection locked="0"/>
    </xf>
    <xf numFmtId="165" fontId="2" fillId="0" borderId="7" xfId="1" applyNumberFormat="1" applyFont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 applyProtection="1">
      <alignment horizontal="left" vertical="center" wrapText="1"/>
      <protection locked="0"/>
    </xf>
    <xf numFmtId="49" fontId="2" fillId="0" borderId="7" xfId="1" applyNumberFormat="1" applyFont="1" applyBorder="1" applyAlignment="1" applyProtection="1">
      <alignment horizontal="left" vertical="center" wrapText="1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vertical="center"/>
      <protection locked="0"/>
    </xf>
    <xf numFmtId="164" fontId="3" fillId="0" borderId="8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4" fillId="0" borderId="0" xfId="1" applyFont="1" applyAlignment="1"/>
    <xf numFmtId="4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64" fontId="4" fillId="0" borderId="8" xfId="1" applyNumberFormat="1" applyFont="1" applyBorder="1" applyAlignment="1"/>
    <xf numFmtId="0" fontId="4" fillId="0" borderId="0" xfId="1" applyFont="1" applyBorder="1" applyAlignment="1"/>
    <xf numFmtId="164" fontId="4" fillId="0" borderId="0" xfId="1" applyNumberFormat="1" applyFont="1" applyBorder="1" applyAlignment="1"/>
    <xf numFmtId="0" fontId="4" fillId="0" borderId="9" xfId="1" applyFont="1" applyBorder="1" applyAlignment="1"/>
    <xf numFmtId="0" fontId="4" fillId="0" borderId="1" xfId="1" applyFont="1" applyBorder="1" applyAlignment="1"/>
    <xf numFmtId="4" fontId="5" fillId="0" borderId="0" xfId="1" applyNumberFormat="1" applyFont="1" applyAlignme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8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165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4" fontId="9" fillId="0" borderId="0" xfId="1" applyNumberFormat="1" applyFont="1" applyAlignment="1"/>
    <xf numFmtId="0" fontId="9" fillId="0" borderId="0" xfId="1" applyFont="1" applyAlignment="1">
      <alignment horizontal="left"/>
    </xf>
    <xf numFmtId="4" fontId="10" fillId="0" borderId="0" xfId="1" applyNumberFormat="1" applyFont="1" applyAlignment="1">
      <alignment vertical="center"/>
    </xf>
    <xf numFmtId="164" fontId="11" fillId="0" borderId="10" xfId="1" applyNumberFormat="1" applyFont="1" applyBorder="1" applyAlignment="1"/>
    <xf numFmtId="0" fontId="1" fillId="0" borderId="11" xfId="1" applyFont="1" applyBorder="1" applyAlignment="1">
      <alignment vertical="center"/>
    </xf>
    <xf numFmtId="164" fontId="11" fillId="0" borderId="11" xfId="1" applyNumberFormat="1" applyFont="1" applyBorder="1" applyAlignment="1"/>
    <xf numFmtId="0" fontId="1" fillId="0" borderId="11" xfId="1" applyBorder="1" applyAlignment="1">
      <alignment vertical="center"/>
    </xf>
    <xf numFmtId="0" fontId="1" fillId="0" borderId="12" xfId="1" applyFont="1" applyBorder="1" applyAlignment="1">
      <alignment vertical="center"/>
    </xf>
    <xf numFmtId="4" fontId="12" fillId="0" borderId="0" xfId="1" applyNumberFormat="1" applyFont="1" applyAlignment="1"/>
    <xf numFmtId="0" fontId="12" fillId="0" borderId="0" xfId="1" applyFont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66" fontId="13" fillId="0" borderId="0" xfId="1" applyNumberFormat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" fillId="0" borderId="16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4" fontId="5" fillId="0" borderId="5" xfId="1" applyNumberFormat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4" fontId="9" fillId="0" borderId="5" xfId="1" applyNumberFormat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4" fontId="12" fillId="0" borderId="0" xfId="1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1" fillId="0" borderId="18" xfId="1" applyFont="1" applyBorder="1" applyAlignment="1">
      <alignment vertical="center"/>
    </xf>
    <xf numFmtId="0" fontId="14" fillId="0" borderId="18" xfId="1" applyFont="1" applyBorder="1" applyAlignment="1">
      <alignment horizontal="right" vertical="center"/>
    </xf>
    <xf numFmtId="0" fontId="14" fillId="0" borderId="18" xfId="1" applyFont="1" applyBorder="1" applyAlignment="1">
      <alignment horizontal="left" vertical="center"/>
    </xf>
    <xf numFmtId="0" fontId="14" fillId="0" borderId="18" xfId="1" applyFont="1" applyBorder="1" applyAlignment="1">
      <alignment horizontal="center" vertical="center"/>
    </xf>
    <xf numFmtId="0" fontId="1" fillId="0" borderId="1" xfId="1" applyBorder="1"/>
    <xf numFmtId="0" fontId="1" fillId="0" borderId="19" xfId="1" applyFont="1" applyBorder="1" applyAlignment="1">
      <alignment vertical="center"/>
    </xf>
    <xf numFmtId="0" fontId="18" fillId="0" borderId="19" xfId="1" applyFont="1" applyBorder="1" applyAlignment="1">
      <alignment horizontal="left" vertical="center"/>
    </xf>
    <xf numFmtId="0" fontId="1" fillId="0" borderId="19" xfId="1" applyBorder="1" applyAlignment="1">
      <alignment vertical="center"/>
    </xf>
    <xf numFmtId="0" fontId="1" fillId="2" borderId="20" xfId="1" applyFont="1" applyFill="1" applyBorder="1" applyAlignment="1">
      <alignment vertical="center"/>
    </xf>
    <xf numFmtId="4" fontId="19" fillId="2" borderId="21" xfId="1" applyNumberFormat="1" applyFont="1" applyFill="1" applyBorder="1" applyAlignment="1">
      <alignment vertical="center"/>
    </xf>
    <xf numFmtId="0" fontId="1" fillId="2" borderId="21" xfId="1" applyFont="1" applyFill="1" applyBorder="1" applyAlignment="1">
      <alignment vertical="center"/>
    </xf>
    <xf numFmtId="0" fontId="19" fillId="2" borderId="21" xfId="1" applyFont="1" applyFill="1" applyBorder="1" applyAlignment="1">
      <alignment horizontal="center" vertical="center"/>
    </xf>
    <xf numFmtId="0" fontId="19" fillId="2" borderId="21" xfId="1" applyFont="1" applyFill="1" applyBorder="1" applyAlignment="1">
      <alignment horizontal="right" vertical="center"/>
    </xf>
    <xf numFmtId="0" fontId="19" fillId="2" borderId="22" xfId="1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167" fontId="14" fillId="0" borderId="0" xfId="1" applyNumberFormat="1" applyFont="1" applyAlignment="1">
      <alignment horizontal="right"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21" fillId="0" borderId="0" xfId="1" applyFont="1" applyAlignment="1">
      <alignment horizontal="left"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1" fillId="0" borderId="16" xfId="1" applyBorder="1"/>
    <xf numFmtId="0" fontId="1" fillId="0" borderId="17" xfId="1" applyBorder="1"/>
    <xf numFmtId="0" fontId="1" fillId="0" borderId="0" xfId="1" applyProtection="1"/>
    <xf numFmtId="0" fontId="24" fillId="0" borderId="0" xfId="1" applyFont="1" applyAlignment="1">
      <alignment vertical="center"/>
    </xf>
    <xf numFmtId="0" fontId="24" fillId="0" borderId="0" xfId="1" applyFont="1" applyAlignment="1">
      <alignment horizontal="left" vertical="center"/>
    </xf>
    <xf numFmtId="0" fontId="24" fillId="0" borderId="1" xfId="1" applyFont="1" applyBorder="1" applyAlignment="1">
      <alignment vertical="center"/>
    </xf>
    <xf numFmtId="0" fontId="15" fillId="0" borderId="0" xfId="1" applyFont="1" applyAlignment="1">
      <alignment horizontal="center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9" fillId="0" borderId="0" xfId="2" applyFont="1" applyAlignment="1">
      <alignment horizontal="center" vertical="center"/>
    </xf>
    <xf numFmtId="4" fontId="25" fillId="0" borderId="8" xfId="1" applyNumberFormat="1" applyFont="1" applyBorder="1" applyAlignment="1">
      <alignment vertical="center"/>
    </xf>
    <xf numFmtId="4" fontId="25" fillId="0" borderId="0" xfId="1" applyNumberFormat="1" applyFont="1" applyBorder="1" applyAlignment="1">
      <alignment vertical="center"/>
    </xf>
    <xf numFmtId="164" fontId="25" fillId="0" borderId="0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4" fontId="31" fillId="0" borderId="8" xfId="1" applyNumberFormat="1" applyFont="1" applyBorder="1" applyAlignment="1">
      <alignment vertical="center"/>
    </xf>
    <xf numFmtId="4" fontId="31" fillId="0" borderId="0" xfId="1" applyNumberFormat="1" applyFont="1" applyBorder="1" applyAlignment="1">
      <alignment vertical="center"/>
    </xf>
    <xf numFmtId="164" fontId="31" fillId="0" borderId="0" xfId="1" applyNumberFormat="1" applyFont="1" applyBorder="1" applyAlignment="1">
      <alignment vertical="center"/>
    </xf>
    <xf numFmtId="4" fontId="31" fillId="0" borderId="9" xfId="1" applyNumberFormat="1" applyFont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19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" fillId="0" borderId="10" xfId="1" applyFont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" fillId="0" borderId="10" xfId="1" applyBorder="1" applyAlignment="1">
      <alignment vertical="center"/>
    </xf>
    <xf numFmtId="0" fontId="2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1" xfId="1" applyFont="1" applyBorder="1" applyAlignment="1">
      <alignment vertical="center"/>
    </xf>
    <xf numFmtId="0" fontId="15" fillId="0" borderId="0" xfId="1" applyFont="1" applyAlignment="1">
      <alignment horizontal="left" vertical="center"/>
    </xf>
    <xf numFmtId="0" fontId="13" fillId="0" borderId="1" xfId="1" applyFont="1" applyBorder="1" applyAlignment="1">
      <alignment vertical="center"/>
    </xf>
    <xf numFmtId="0" fontId="1" fillId="4" borderId="0" xfId="1" applyFont="1" applyFill="1" applyAlignment="1">
      <alignment vertical="center"/>
    </xf>
    <xf numFmtId="0" fontId="1" fillId="4" borderId="21" xfId="1" applyFont="1" applyFill="1" applyBorder="1" applyAlignment="1">
      <alignment vertical="center"/>
    </xf>
    <xf numFmtId="0" fontId="19" fillId="4" borderId="21" xfId="1" applyFont="1" applyFill="1" applyBorder="1" applyAlignment="1">
      <alignment horizontal="center" vertical="center"/>
    </xf>
    <xf numFmtId="0" fontId="19" fillId="4" borderId="22" xfId="1" applyFont="1" applyFill="1" applyBorder="1" applyAlignment="1">
      <alignment horizontal="left" vertical="center"/>
    </xf>
    <xf numFmtId="0" fontId="14" fillId="0" borderId="0" xfId="1" applyFont="1" applyAlignment="1">
      <alignment vertical="center"/>
    </xf>
    <xf numFmtId="0" fontId="14" fillId="0" borderId="1" xfId="1" applyFont="1" applyBorder="1" applyAlignment="1">
      <alignment vertical="center"/>
    </xf>
    <xf numFmtId="0" fontId="21" fillId="0" borderId="18" xfId="1" applyFont="1" applyBorder="1" applyAlignment="1">
      <alignment horizontal="left" vertical="center"/>
    </xf>
    <xf numFmtId="0" fontId="1" fillId="0" borderId="19" xfId="1" applyBorder="1"/>
    <xf numFmtId="0" fontId="15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/>
    </xf>
    <xf numFmtId="0" fontId="23" fillId="0" borderId="0" xfId="1" applyFont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34" fillId="0" borderId="0" xfId="1" applyFont="1" applyAlignment="1">
      <alignment vertical="center"/>
    </xf>
    <xf numFmtId="0" fontId="34" fillId="0" borderId="0" xfId="1" applyFont="1" applyAlignment="1">
      <alignment horizontal="left" vertical="center"/>
    </xf>
    <xf numFmtId="0" fontId="34" fillId="0" borderId="8" xfId="1" applyFont="1" applyBorder="1" applyAlignment="1">
      <alignment vertical="center"/>
    </xf>
    <xf numFmtId="0" fontId="34" fillId="0" borderId="0" xfId="1" applyFont="1" applyBorder="1" applyAlignment="1">
      <alignment vertical="center"/>
    </xf>
    <xf numFmtId="0" fontId="34" fillId="0" borderId="9" xfId="1" applyFont="1" applyBorder="1" applyAlignment="1">
      <alignment vertical="center"/>
    </xf>
    <xf numFmtId="0" fontId="34" fillId="0" borderId="1" xfId="1" applyFont="1" applyBorder="1" applyAlignment="1">
      <alignment vertical="center"/>
    </xf>
    <xf numFmtId="0" fontId="34" fillId="0" borderId="0" xfId="1" applyFont="1" applyAlignment="1">
      <alignment horizontal="left" vertical="center" wrapText="1"/>
    </xf>
    <xf numFmtId="4" fontId="2" fillId="5" borderId="7" xfId="1" applyNumberFormat="1" applyFont="1" applyFill="1" applyBorder="1" applyAlignment="1" applyProtection="1">
      <alignment vertical="center"/>
      <protection locked="0"/>
    </xf>
    <xf numFmtId="4" fontId="32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67" fontId="14" fillId="0" borderId="0" xfId="1" applyNumberFormat="1" applyFont="1" applyAlignment="1">
      <alignment horizontal="left" vertical="center"/>
    </xf>
    <xf numFmtId="0" fontId="23" fillId="3" borderId="0" xfId="1" applyFont="1" applyFill="1" applyAlignment="1">
      <alignment horizontal="center" vertical="center"/>
    </xf>
    <xf numFmtId="0" fontId="1" fillId="0" borderId="0" xfId="1"/>
    <xf numFmtId="4" fontId="19" fillId="4" borderId="21" xfId="1" applyNumberFormat="1" applyFont="1" applyFill="1" applyBorder="1" applyAlignment="1">
      <alignment vertical="center"/>
    </xf>
    <xf numFmtId="0" fontId="1" fillId="4" borderId="21" xfId="1" applyFont="1" applyFill="1" applyBorder="1" applyAlignment="1">
      <alignment vertical="center"/>
    </xf>
    <xf numFmtId="0" fontId="1" fillId="4" borderId="20" xfId="1" applyFont="1" applyFill="1" applyBorder="1" applyAlignment="1">
      <alignment vertical="center"/>
    </xf>
    <xf numFmtId="0" fontId="19" fillId="4" borderId="21" xfId="1" applyFont="1" applyFill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5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center" wrapText="1"/>
    </xf>
    <xf numFmtId="4" fontId="21" fillId="0" borderId="18" xfId="1" applyNumberFormat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4" fillId="0" borderId="0" xfId="1" applyFont="1" applyAlignment="1">
      <alignment horizontal="right" vertical="center"/>
    </xf>
    <xf numFmtId="4" fontId="26" fillId="0" borderId="0" xfId="1" applyNumberFormat="1" applyFont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horizontal="left" vertical="center" wrapText="1"/>
    </xf>
    <xf numFmtId="4" fontId="12" fillId="0" borderId="0" xfId="1" applyNumberFormat="1" applyFont="1" applyAlignment="1">
      <alignment horizontal="right" vertical="center"/>
    </xf>
    <xf numFmtId="4" fontId="12" fillId="0" borderId="0" xfId="1" applyNumberFormat="1" applyFont="1" applyAlignment="1">
      <alignment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/>
    </xf>
    <xf numFmtId="166" fontId="13" fillId="0" borderId="0" xfId="1" applyNumberFormat="1" applyFont="1" applyAlignment="1">
      <alignment horizontal="left" vertical="center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31" fillId="0" borderId="12" xfId="1" applyFont="1" applyBorder="1" applyAlignment="1">
      <alignment horizontal="center" vertical="center"/>
    </xf>
    <xf numFmtId="0" fontId="31" fillId="0" borderId="11" xfId="1" applyFont="1" applyBorder="1" applyAlignment="1">
      <alignment horizontal="left" vertical="center"/>
    </xf>
    <xf numFmtId="0" fontId="20" fillId="0" borderId="9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left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left" vertical="center"/>
    </xf>
    <xf numFmtId="0" fontId="2" fillId="2" borderId="21" xfId="1" applyFont="1" applyFill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</cellXfs>
  <cellStyles count="3">
    <cellStyle name="Hypertextový odkaz" xfId="2" builtinId="8"/>
    <cellStyle name="Normální" xfId="0" builtinId="0"/>
    <cellStyle name="Normální 2" xfId="1" xr:uid="{AD3AAB80-F27B-401D-BEF9-F75F07EC1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31C85DA8-4B4F-4AFC-A357-02A3E786716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A0DBB01E-9758-462B-B94A-D3EFE6D1D16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5DB231A4-5BAC-4B8D-90CC-5CCBA7E131F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C898FF12-6D63-462C-BC20-AD972612C01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4FF4-C17C-4E1F-A4B9-71DB564243A2}">
  <sheetPr>
    <pageSetUpPr fitToPage="1"/>
  </sheetPr>
  <dimension ref="A1:CM99"/>
  <sheetViews>
    <sheetView showGridLines="0" topLeftCell="A73" workbookViewId="0">
      <selection activeCell="O103" sqref="O103"/>
    </sheetView>
  </sheetViews>
  <sheetFormatPr defaultRowHeight="11.25" x14ac:dyDescent="0.2"/>
  <cols>
    <col min="1" max="1" width="7.140625" style="1" customWidth="1"/>
    <col min="2" max="2" width="1.42578125" style="1" customWidth="1"/>
    <col min="3" max="3" width="3.5703125" style="1" customWidth="1"/>
    <col min="4" max="33" width="2.28515625" style="1" customWidth="1"/>
    <col min="34" max="34" width="2.85546875" style="1" customWidth="1"/>
    <col min="35" max="35" width="27.140625" style="1" customWidth="1"/>
    <col min="36" max="37" width="2.140625" style="1" customWidth="1"/>
    <col min="38" max="38" width="7.140625" style="1" customWidth="1"/>
    <col min="39" max="39" width="2.85546875" style="1" customWidth="1"/>
    <col min="40" max="40" width="11.42578125" style="1" customWidth="1"/>
    <col min="41" max="41" width="6.42578125" style="1" customWidth="1"/>
    <col min="42" max="42" width="3.5703125" style="1" customWidth="1"/>
    <col min="43" max="43" width="13.42578125" style="1" hidden="1" customWidth="1"/>
    <col min="44" max="44" width="11.7109375" style="1" customWidth="1"/>
    <col min="45" max="47" width="22.140625" style="1" hidden="1" customWidth="1"/>
    <col min="48" max="49" width="18.5703125" style="1" hidden="1" customWidth="1"/>
    <col min="50" max="51" width="21.42578125" style="1" hidden="1" customWidth="1"/>
    <col min="52" max="52" width="18.5703125" style="1" hidden="1" customWidth="1"/>
    <col min="53" max="53" width="16.42578125" style="1" hidden="1" customWidth="1"/>
    <col min="54" max="54" width="21.42578125" style="1" hidden="1" customWidth="1"/>
    <col min="55" max="55" width="18.5703125" style="1" hidden="1" customWidth="1"/>
    <col min="56" max="56" width="16.42578125" style="1" hidden="1" customWidth="1"/>
    <col min="57" max="57" width="57" style="1" customWidth="1"/>
    <col min="58" max="16384" width="9.140625" style="1"/>
  </cols>
  <sheetData>
    <row r="1" spans="1:74" x14ac:dyDescent="0.2">
      <c r="A1" s="168" t="s">
        <v>153</v>
      </c>
      <c r="AZ1" s="168" t="s">
        <v>6</v>
      </c>
      <c r="BA1" s="168" t="s">
        <v>152</v>
      </c>
      <c r="BB1" s="168" t="s">
        <v>6</v>
      </c>
      <c r="BT1" s="168" t="s">
        <v>146</v>
      </c>
      <c r="BU1" s="168" t="s">
        <v>146</v>
      </c>
      <c r="BV1" s="168" t="s">
        <v>116</v>
      </c>
    </row>
    <row r="2" spans="1:74" ht="36.950000000000003" customHeight="1" x14ac:dyDescent="0.2">
      <c r="AR2" s="180" t="s">
        <v>107</v>
      </c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8" t="s">
        <v>145</v>
      </c>
      <c r="BT2" s="8" t="s">
        <v>151</v>
      </c>
    </row>
    <row r="3" spans="1:74" ht="6.95" customHeight="1" x14ac:dyDescent="0.2">
      <c r="B3" s="123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02"/>
      <c r="BS3" s="8" t="s">
        <v>145</v>
      </c>
      <c r="BT3" s="8" t="s">
        <v>150</v>
      </c>
    </row>
    <row r="4" spans="1:74" ht="24.95" customHeight="1" x14ac:dyDescent="0.2">
      <c r="B4" s="102"/>
      <c r="D4" s="80" t="s">
        <v>149</v>
      </c>
      <c r="AR4" s="102"/>
      <c r="AS4" s="167" t="s">
        <v>105</v>
      </c>
      <c r="BS4" s="8" t="s">
        <v>148</v>
      </c>
    </row>
    <row r="5" spans="1:74" ht="12" customHeight="1" x14ac:dyDescent="0.2">
      <c r="B5" s="102"/>
      <c r="D5" s="166" t="s">
        <v>143</v>
      </c>
      <c r="K5" s="186" t="s">
        <v>124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R5" s="102"/>
      <c r="BS5" s="8" t="s">
        <v>145</v>
      </c>
    </row>
    <row r="6" spans="1:74" ht="36.950000000000003" customHeight="1" x14ac:dyDescent="0.2">
      <c r="B6" s="102"/>
      <c r="D6" s="165" t="s">
        <v>71</v>
      </c>
      <c r="K6" s="187" t="s">
        <v>195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R6" s="102"/>
      <c r="BS6" s="8" t="s">
        <v>145</v>
      </c>
    </row>
    <row r="7" spans="1:74" ht="12" customHeight="1" x14ac:dyDescent="0.2">
      <c r="B7" s="102"/>
      <c r="D7" s="77" t="s">
        <v>104</v>
      </c>
      <c r="K7" s="78" t="s">
        <v>6</v>
      </c>
      <c r="AK7" s="77" t="s">
        <v>103</v>
      </c>
      <c r="AN7" s="78" t="s">
        <v>6</v>
      </c>
      <c r="AR7" s="102"/>
      <c r="BS7" s="8" t="s">
        <v>145</v>
      </c>
    </row>
    <row r="8" spans="1:74" ht="12" customHeight="1" x14ac:dyDescent="0.2">
      <c r="B8" s="102"/>
      <c r="D8" s="77" t="s">
        <v>69</v>
      </c>
      <c r="K8" s="78" t="s">
        <v>102</v>
      </c>
      <c r="AK8" s="77" t="s">
        <v>68</v>
      </c>
      <c r="AN8" s="78" t="s">
        <v>147</v>
      </c>
      <c r="AR8" s="102"/>
      <c r="BS8" s="8" t="s">
        <v>145</v>
      </c>
    </row>
    <row r="9" spans="1:74" ht="14.45" customHeight="1" x14ac:dyDescent="0.2">
      <c r="B9" s="102"/>
      <c r="AR9" s="102"/>
      <c r="BS9" s="8" t="s">
        <v>145</v>
      </c>
    </row>
    <row r="10" spans="1:74" ht="12" customHeight="1" x14ac:dyDescent="0.2">
      <c r="B10" s="102"/>
      <c r="D10" s="77" t="s">
        <v>67</v>
      </c>
      <c r="AK10" s="77" t="s">
        <v>101</v>
      </c>
      <c r="AN10" s="78" t="s">
        <v>6</v>
      </c>
      <c r="AR10" s="102"/>
      <c r="BS10" s="8" t="s">
        <v>145</v>
      </c>
    </row>
    <row r="11" spans="1:74" ht="18.399999999999999" customHeight="1" x14ac:dyDescent="0.2">
      <c r="B11" s="102"/>
      <c r="E11" s="78" t="s">
        <v>102</v>
      </c>
      <c r="AK11" s="77" t="s">
        <v>100</v>
      </c>
      <c r="AN11" s="78" t="s">
        <v>6</v>
      </c>
      <c r="AR11" s="102"/>
      <c r="BS11" s="8" t="s">
        <v>145</v>
      </c>
    </row>
    <row r="12" spans="1:74" ht="6.95" customHeight="1" x14ac:dyDescent="0.2">
      <c r="B12" s="102"/>
      <c r="AR12" s="102"/>
      <c r="BS12" s="8" t="s">
        <v>145</v>
      </c>
    </row>
    <row r="13" spans="1:74" ht="12" customHeight="1" x14ac:dyDescent="0.2">
      <c r="B13" s="102"/>
      <c r="D13" s="77" t="s">
        <v>65</v>
      </c>
      <c r="AK13" s="77" t="s">
        <v>101</v>
      </c>
      <c r="AN13" s="78" t="s">
        <v>6</v>
      </c>
      <c r="AR13" s="102"/>
      <c r="BS13" s="8" t="s">
        <v>145</v>
      </c>
    </row>
    <row r="14" spans="1:74" ht="12.75" x14ac:dyDescent="0.2">
      <c r="B14" s="102"/>
      <c r="E14" s="78" t="s">
        <v>102</v>
      </c>
      <c r="AK14" s="77" t="s">
        <v>100</v>
      </c>
      <c r="AN14" s="78" t="s">
        <v>6</v>
      </c>
      <c r="AR14" s="102"/>
      <c r="BS14" s="8" t="s">
        <v>145</v>
      </c>
    </row>
    <row r="15" spans="1:74" ht="6.95" customHeight="1" x14ac:dyDescent="0.2">
      <c r="B15" s="102"/>
      <c r="AR15" s="102"/>
      <c r="BS15" s="8" t="s">
        <v>146</v>
      </c>
    </row>
    <row r="16" spans="1:74" ht="12" customHeight="1" x14ac:dyDescent="0.2">
      <c r="B16" s="102"/>
      <c r="D16" s="77" t="s">
        <v>66</v>
      </c>
      <c r="AK16" s="77" t="s">
        <v>101</v>
      </c>
      <c r="AN16" s="78" t="s">
        <v>6</v>
      </c>
      <c r="AR16" s="102"/>
      <c r="BS16" s="8" t="s">
        <v>146</v>
      </c>
    </row>
    <row r="17" spans="1:71" ht="18.399999999999999" customHeight="1" x14ac:dyDescent="0.2">
      <c r="B17" s="102"/>
      <c r="E17" s="78" t="s">
        <v>102</v>
      </c>
      <c r="AK17" s="77" t="s">
        <v>100</v>
      </c>
      <c r="AN17" s="78" t="s">
        <v>6</v>
      </c>
      <c r="AR17" s="102"/>
      <c r="BS17" s="8" t="s">
        <v>26</v>
      </c>
    </row>
    <row r="18" spans="1:71" ht="6.95" customHeight="1" x14ac:dyDescent="0.2">
      <c r="B18" s="102"/>
      <c r="AR18" s="102"/>
      <c r="BS18" s="8" t="s">
        <v>145</v>
      </c>
    </row>
    <row r="19" spans="1:71" ht="12" customHeight="1" x14ac:dyDescent="0.2">
      <c r="B19" s="102"/>
      <c r="D19" s="77" t="s">
        <v>64</v>
      </c>
      <c r="AK19" s="77" t="s">
        <v>101</v>
      </c>
      <c r="AN19" s="78" t="s">
        <v>6</v>
      </c>
      <c r="AR19" s="102"/>
      <c r="BS19" s="8" t="s">
        <v>145</v>
      </c>
    </row>
    <row r="20" spans="1:71" ht="18.399999999999999" customHeight="1" x14ac:dyDescent="0.2">
      <c r="B20" s="102"/>
      <c r="E20" s="78" t="s">
        <v>102</v>
      </c>
      <c r="AK20" s="77" t="s">
        <v>100</v>
      </c>
      <c r="AN20" s="78" t="s">
        <v>6</v>
      </c>
      <c r="AR20" s="102"/>
      <c r="BS20" s="8" t="s">
        <v>26</v>
      </c>
    </row>
    <row r="21" spans="1:71" ht="6.95" customHeight="1" x14ac:dyDescent="0.2">
      <c r="B21" s="102"/>
      <c r="AR21" s="102"/>
    </row>
    <row r="22" spans="1:71" ht="12" customHeight="1" x14ac:dyDescent="0.2">
      <c r="B22" s="102"/>
      <c r="D22" s="77" t="s">
        <v>99</v>
      </c>
      <c r="AR22" s="102"/>
    </row>
    <row r="23" spans="1:71" ht="16.5" customHeight="1" x14ac:dyDescent="0.2">
      <c r="B23" s="102"/>
      <c r="E23" s="188" t="s">
        <v>6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02"/>
    </row>
    <row r="24" spans="1:71" ht="6.95" customHeight="1" x14ac:dyDescent="0.2">
      <c r="B24" s="102"/>
      <c r="AR24" s="102"/>
    </row>
    <row r="25" spans="1:71" ht="6.95" customHeight="1" x14ac:dyDescent="0.2">
      <c r="B25" s="102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R25" s="102"/>
    </row>
    <row r="26" spans="1:71" s="2" customFormat="1" ht="25.9" customHeight="1" x14ac:dyDescent="0.25">
      <c r="A26" s="3"/>
      <c r="B26" s="4"/>
      <c r="C26" s="3"/>
      <c r="D26" s="163" t="s">
        <v>98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189">
        <f>ROUND(AG94,2)</f>
        <v>0</v>
      </c>
      <c r="AL26" s="190"/>
      <c r="AM26" s="190"/>
      <c r="AN26" s="190"/>
      <c r="AO26" s="190"/>
      <c r="AP26" s="3"/>
      <c r="AQ26" s="3"/>
      <c r="AR26" s="4"/>
      <c r="BE26" s="3"/>
    </row>
    <row r="27" spans="1:71" s="2" customFormat="1" ht="6.95" customHeight="1" x14ac:dyDescent="0.25">
      <c r="A27" s="3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4"/>
      <c r="BE27" s="3"/>
    </row>
    <row r="28" spans="1:71" s="2" customFormat="1" ht="12.75" x14ac:dyDescent="0.25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191" t="s">
        <v>96</v>
      </c>
      <c r="M28" s="191"/>
      <c r="N28" s="191"/>
      <c r="O28" s="191"/>
      <c r="P28" s="191"/>
      <c r="Q28" s="3"/>
      <c r="R28" s="3"/>
      <c r="S28" s="3"/>
      <c r="T28" s="3"/>
      <c r="U28" s="3"/>
      <c r="V28" s="3"/>
      <c r="W28" s="191" t="s">
        <v>97</v>
      </c>
      <c r="X28" s="191"/>
      <c r="Y28" s="191"/>
      <c r="Z28" s="191"/>
      <c r="AA28" s="191"/>
      <c r="AB28" s="191"/>
      <c r="AC28" s="191"/>
      <c r="AD28" s="191"/>
      <c r="AE28" s="191"/>
      <c r="AF28" s="3"/>
      <c r="AG28" s="3"/>
      <c r="AH28" s="3"/>
      <c r="AI28" s="3"/>
      <c r="AJ28" s="3"/>
      <c r="AK28" s="191" t="s">
        <v>95</v>
      </c>
      <c r="AL28" s="191"/>
      <c r="AM28" s="191"/>
      <c r="AN28" s="191"/>
      <c r="AO28" s="191"/>
      <c r="AP28" s="3"/>
      <c r="AQ28" s="3"/>
      <c r="AR28" s="4"/>
      <c r="BE28" s="3"/>
    </row>
    <row r="29" spans="1:71" s="161" customFormat="1" ht="14.45" hidden="1" customHeight="1" x14ac:dyDescent="0.25">
      <c r="B29" s="162"/>
      <c r="D29" s="77" t="s">
        <v>54</v>
      </c>
      <c r="F29" s="77" t="s">
        <v>94</v>
      </c>
      <c r="L29" s="179">
        <v>0.21</v>
      </c>
      <c r="M29" s="178"/>
      <c r="N29" s="178"/>
      <c r="O29" s="178"/>
      <c r="P29" s="178"/>
      <c r="W29" s="177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K29" s="177">
        <f>ROUND(AV94, 2)</f>
        <v>0</v>
      </c>
      <c r="AL29" s="178"/>
      <c r="AM29" s="178"/>
      <c r="AN29" s="178"/>
      <c r="AO29" s="178"/>
      <c r="AR29" s="162"/>
    </row>
    <row r="30" spans="1:71" s="161" customFormat="1" ht="14.45" hidden="1" customHeight="1" x14ac:dyDescent="0.25">
      <c r="B30" s="162"/>
      <c r="F30" s="77" t="s">
        <v>93</v>
      </c>
      <c r="L30" s="179">
        <v>0.12</v>
      </c>
      <c r="M30" s="178"/>
      <c r="N30" s="178"/>
      <c r="O30" s="178"/>
      <c r="P30" s="178"/>
      <c r="W30" s="177">
        <f>ROUND(BA94, 2)</f>
        <v>0</v>
      </c>
      <c r="X30" s="178"/>
      <c r="Y30" s="178"/>
      <c r="Z30" s="178"/>
      <c r="AA30" s="178"/>
      <c r="AB30" s="178"/>
      <c r="AC30" s="178"/>
      <c r="AD30" s="178"/>
      <c r="AE30" s="178"/>
      <c r="AK30" s="177">
        <f>ROUND(AW94, 2)</f>
        <v>0</v>
      </c>
      <c r="AL30" s="178"/>
      <c r="AM30" s="178"/>
      <c r="AN30" s="178"/>
      <c r="AO30" s="178"/>
      <c r="AR30" s="162"/>
    </row>
    <row r="31" spans="1:71" s="161" customFormat="1" ht="14.45" customHeight="1" x14ac:dyDescent="0.25">
      <c r="B31" s="162"/>
      <c r="D31" s="114" t="s">
        <v>54</v>
      </c>
      <c r="F31" s="77" t="s">
        <v>5</v>
      </c>
      <c r="L31" s="179">
        <v>0.21</v>
      </c>
      <c r="M31" s="178"/>
      <c r="N31" s="178"/>
      <c r="O31" s="178"/>
      <c r="P31" s="178"/>
      <c r="W31" s="177">
        <f>ROUND(BB94,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7">
        <v>0</v>
      </c>
      <c r="AL31" s="178"/>
      <c r="AM31" s="178"/>
      <c r="AN31" s="178"/>
      <c r="AO31" s="178"/>
      <c r="AR31" s="162"/>
    </row>
    <row r="32" spans="1:71" s="161" customFormat="1" ht="14.45" customHeight="1" x14ac:dyDescent="0.25">
      <c r="B32" s="162"/>
      <c r="F32" s="77" t="s">
        <v>92</v>
      </c>
      <c r="L32" s="179">
        <v>0.12</v>
      </c>
      <c r="M32" s="178"/>
      <c r="N32" s="178"/>
      <c r="O32" s="178"/>
      <c r="P32" s="178"/>
      <c r="W32" s="177">
        <f>ROUND(BC94,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7">
        <v>0</v>
      </c>
      <c r="AL32" s="178"/>
      <c r="AM32" s="178"/>
      <c r="AN32" s="178"/>
      <c r="AO32" s="178"/>
      <c r="AR32" s="162"/>
    </row>
    <row r="33" spans="1:57" s="161" customFormat="1" ht="14.45" hidden="1" customHeight="1" x14ac:dyDescent="0.25">
      <c r="B33" s="162"/>
      <c r="F33" s="77" t="s">
        <v>91</v>
      </c>
      <c r="L33" s="179">
        <v>0</v>
      </c>
      <c r="M33" s="178"/>
      <c r="N33" s="178"/>
      <c r="O33" s="178"/>
      <c r="P33" s="178"/>
      <c r="W33" s="177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K33" s="177">
        <v>0</v>
      </c>
      <c r="AL33" s="178"/>
      <c r="AM33" s="178"/>
      <c r="AN33" s="178"/>
      <c r="AO33" s="178"/>
      <c r="AR33" s="162"/>
    </row>
    <row r="34" spans="1:57" s="2" customFormat="1" ht="6.95" customHeight="1" x14ac:dyDescent="0.25">
      <c r="A34" s="3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4"/>
      <c r="BE34" s="3"/>
    </row>
    <row r="35" spans="1:57" s="2" customFormat="1" ht="25.9" customHeight="1" x14ac:dyDescent="0.25">
      <c r="A35" s="3"/>
      <c r="B35" s="4"/>
      <c r="C35" s="157"/>
      <c r="D35" s="160" t="s">
        <v>90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9" t="s">
        <v>89</v>
      </c>
      <c r="U35" s="158"/>
      <c r="V35" s="158"/>
      <c r="W35" s="158"/>
      <c r="X35" s="185" t="s">
        <v>88</v>
      </c>
      <c r="Y35" s="183"/>
      <c r="Z35" s="183"/>
      <c r="AA35" s="183"/>
      <c r="AB35" s="183"/>
      <c r="AC35" s="158"/>
      <c r="AD35" s="158"/>
      <c r="AE35" s="158"/>
      <c r="AF35" s="158"/>
      <c r="AG35" s="158"/>
      <c r="AH35" s="158"/>
      <c r="AI35" s="158"/>
      <c r="AJ35" s="158"/>
      <c r="AK35" s="182">
        <f>SUM(AK26:AK33)</f>
        <v>0</v>
      </c>
      <c r="AL35" s="183"/>
      <c r="AM35" s="183"/>
      <c r="AN35" s="183"/>
      <c r="AO35" s="184"/>
      <c r="AP35" s="157"/>
      <c r="AQ35" s="157"/>
      <c r="AR35" s="4"/>
      <c r="BE35" s="3"/>
    </row>
    <row r="36" spans="1:57" s="2" customFormat="1" ht="6.95" customHeight="1" x14ac:dyDescent="0.25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4"/>
      <c r="BE36" s="3"/>
    </row>
    <row r="37" spans="1:57" s="2" customFormat="1" ht="14.45" customHeight="1" x14ac:dyDescent="0.25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4"/>
      <c r="BE37" s="3"/>
    </row>
    <row r="38" spans="1:57" ht="14.45" customHeight="1" x14ac:dyDescent="0.2">
      <c r="B38" s="102"/>
      <c r="AR38" s="102"/>
    </row>
    <row r="39" spans="1:57" ht="14.45" customHeight="1" x14ac:dyDescent="0.2">
      <c r="B39" s="102"/>
      <c r="AR39" s="102"/>
    </row>
    <row r="40" spans="1:57" ht="14.45" customHeight="1" x14ac:dyDescent="0.2">
      <c r="B40" s="102"/>
      <c r="AR40" s="102"/>
    </row>
    <row r="41" spans="1:57" ht="14.45" customHeight="1" x14ac:dyDescent="0.2">
      <c r="B41" s="102"/>
      <c r="AR41" s="102"/>
    </row>
    <row r="42" spans="1:57" ht="14.45" customHeight="1" x14ac:dyDescent="0.2">
      <c r="B42" s="102"/>
      <c r="AR42" s="102"/>
    </row>
    <row r="43" spans="1:57" ht="14.45" customHeight="1" x14ac:dyDescent="0.2">
      <c r="B43" s="102"/>
      <c r="AR43" s="102"/>
    </row>
    <row r="44" spans="1:57" ht="14.45" customHeight="1" x14ac:dyDescent="0.2">
      <c r="B44" s="102"/>
      <c r="AR44" s="102"/>
    </row>
    <row r="45" spans="1:57" ht="14.45" customHeight="1" x14ac:dyDescent="0.2">
      <c r="B45" s="102"/>
      <c r="AR45" s="102"/>
    </row>
    <row r="46" spans="1:57" ht="14.45" customHeight="1" x14ac:dyDescent="0.2">
      <c r="B46" s="102"/>
      <c r="AR46" s="102"/>
    </row>
    <row r="47" spans="1:57" ht="14.45" customHeight="1" x14ac:dyDescent="0.2">
      <c r="B47" s="102"/>
      <c r="AR47" s="102"/>
    </row>
    <row r="48" spans="1:57" ht="14.45" customHeight="1" x14ac:dyDescent="0.2">
      <c r="B48" s="102"/>
      <c r="AR48" s="102"/>
    </row>
    <row r="49" spans="1:57" s="2" customFormat="1" ht="14.45" customHeight="1" x14ac:dyDescent="0.25">
      <c r="B49" s="75"/>
      <c r="D49" s="104" t="s">
        <v>87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4" t="s">
        <v>86</v>
      </c>
      <c r="AI49" s="105"/>
      <c r="AJ49" s="105"/>
      <c r="AK49" s="105"/>
      <c r="AL49" s="105"/>
      <c r="AM49" s="105"/>
      <c r="AN49" s="105"/>
      <c r="AO49" s="105"/>
      <c r="AR49" s="75"/>
    </row>
    <row r="50" spans="1:57" x14ac:dyDescent="0.2">
      <c r="B50" s="102"/>
      <c r="AR50" s="102"/>
    </row>
    <row r="51" spans="1:57" x14ac:dyDescent="0.2">
      <c r="B51" s="102"/>
      <c r="AR51" s="102"/>
    </row>
    <row r="52" spans="1:57" x14ac:dyDescent="0.2">
      <c r="B52" s="102"/>
      <c r="AR52" s="102"/>
    </row>
    <row r="53" spans="1:57" x14ac:dyDescent="0.2">
      <c r="B53" s="102"/>
      <c r="AR53" s="102"/>
    </row>
    <row r="54" spans="1:57" x14ac:dyDescent="0.2">
      <c r="B54" s="102"/>
      <c r="AR54" s="102"/>
    </row>
    <row r="55" spans="1:57" x14ac:dyDescent="0.2">
      <c r="B55" s="102"/>
      <c r="AR55" s="102"/>
    </row>
    <row r="56" spans="1:57" x14ac:dyDescent="0.2">
      <c r="B56" s="102"/>
      <c r="AR56" s="102"/>
    </row>
    <row r="57" spans="1:57" x14ac:dyDescent="0.2">
      <c r="B57" s="102"/>
      <c r="AR57" s="102"/>
    </row>
    <row r="58" spans="1:57" x14ac:dyDescent="0.2">
      <c r="B58" s="102"/>
      <c r="AR58" s="102"/>
    </row>
    <row r="59" spans="1:57" x14ac:dyDescent="0.2">
      <c r="B59" s="102"/>
      <c r="AR59" s="102"/>
    </row>
    <row r="60" spans="1:57" s="2" customFormat="1" ht="12.75" x14ac:dyDescent="0.25">
      <c r="A60" s="3"/>
      <c r="B60" s="4"/>
      <c r="C60" s="3"/>
      <c r="D60" s="100" t="s">
        <v>83</v>
      </c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100" t="s">
        <v>82</v>
      </c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100" t="s">
        <v>83</v>
      </c>
      <c r="AI60" s="98"/>
      <c r="AJ60" s="98"/>
      <c r="AK60" s="98"/>
      <c r="AL60" s="98"/>
      <c r="AM60" s="100" t="s">
        <v>82</v>
      </c>
      <c r="AN60" s="98"/>
      <c r="AO60" s="98"/>
      <c r="AP60" s="3"/>
      <c r="AQ60" s="3"/>
      <c r="AR60" s="4"/>
      <c r="BE60" s="3"/>
    </row>
    <row r="61" spans="1:57" x14ac:dyDescent="0.2">
      <c r="B61" s="102"/>
      <c r="AR61" s="102"/>
    </row>
    <row r="62" spans="1:57" x14ac:dyDescent="0.2">
      <c r="B62" s="102"/>
      <c r="AR62" s="102"/>
    </row>
    <row r="63" spans="1:57" x14ac:dyDescent="0.2">
      <c r="B63" s="102"/>
      <c r="AR63" s="102"/>
    </row>
    <row r="64" spans="1:57" s="2" customFormat="1" ht="12.75" x14ac:dyDescent="0.25">
      <c r="A64" s="3"/>
      <c r="B64" s="4"/>
      <c r="C64" s="3"/>
      <c r="D64" s="104" t="s">
        <v>85</v>
      </c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4" t="s">
        <v>84</v>
      </c>
      <c r="AI64" s="103"/>
      <c r="AJ64" s="103"/>
      <c r="AK64" s="103"/>
      <c r="AL64" s="103"/>
      <c r="AM64" s="103"/>
      <c r="AN64" s="103"/>
      <c r="AO64" s="103"/>
      <c r="AP64" s="3"/>
      <c r="AQ64" s="3"/>
      <c r="AR64" s="4"/>
      <c r="BE64" s="3"/>
    </row>
    <row r="65" spans="1:57" x14ac:dyDescent="0.2">
      <c r="B65" s="102"/>
      <c r="AR65" s="102"/>
    </row>
    <row r="66" spans="1:57" x14ac:dyDescent="0.2">
      <c r="B66" s="102"/>
      <c r="AR66" s="102"/>
    </row>
    <row r="67" spans="1:57" x14ac:dyDescent="0.2">
      <c r="B67" s="102"/>
      <c r="AR67" s="102"/>
    </row>
    <row r="68" spans="1:57" x14ac:dyDescent="0.2">
      <c r="B68" s="102"/>
      <c r="AR68" s="102"/>
    </row>
    <row r="69" spans="1:57" x14ac:dyDescent="0.2">
      <c r="B69" s="102"/>
      <c r="AR69" s="102"/>
    </row>
    <row r="70" spans="1:57" x14ac:dyDescent="0.2">
      <c r="B70" s="102"/>
      <c r="AR70" s="102"/>
    </row>
    <row r="71" spans="1:57" x14ac:dyDescent="0.2">
      <c r="B71" s="102"/>
      <c r="AR71" s="102"/>
    </row>
    <row r="72" spans="1:57" x14ac:dyDescent="0.2">
      <c r="B72" s="102"/>
      <c r="AR72" s="102"/>
    </row>
    <row r="73" spans="1:57" x14ac:dyDescent="0.2">
      <c r="B73" s="102"/>
      <c r="AR73" s="102"/>
    </row>
    <row r="74" spans="1:57" x14ac:dyDescent="0.2">
      <c r="B74" s="102"/>
      <c r="AR74" s="102"/>
    </row>
    <row r="75" spans="1:57" s="2" customFormat="1" ht="12.75" x14ac:dyDescent="0.25">
      <c r="A75" s="3"/>
      <c r="B75" s="4"/>
      <c r="C75" s="3"/>
      <c r="D75" s="100" t="s">
        <v>83</v>
      </c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100" t="s">
        <v>82</v>
      </c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100" t="s">
        <v>83</v>
      </c>
      <c r="AI75" s="98"/>
      <c r="AJ75" s="98"/>
      <c r="AK75" s="98"/>
      <c r="AL75" s="98"/>
      <c r="AM75" s="100" t="s">
        <v>82</v>
      </c>
      <c r="AN75" s="98"/>
      <c r="AO75" s="98"/>
      <c r="AP75" s="3"/>
      <c r="AQ75" s="3"/>
      <c r="AR75" s="4"/>
      <c r="BE75" s="3"/>
    </row>
    <row r="76" spans="1:57" s="2" customFormat="1" x14ac:dyDescent="0.25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BE76" s="3"/>
    </row>
    <row r="77" spans="1:57" s="2" customFormat="1" ht="6.95" customHeight="1" x14ac:dyDescent="0.25">
      <c r="A77" s="3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4"/>
      <c r="BE77" s="3"/>
    </row>
    <row r="81" spans="1:91" s="2" customFormat="1" ht="6.95" customHeight="1" x14ac:dyDescent="0.25">
      <c r="A81" s="3"/>
      <c r="B81" s="82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4"/>
      <c r="BE81" s="3"/>
    </row>
    <row r="82" spans="1:91" s="2" customFormat="1" ht="24.95" customHeight="1" x14ac:dyDescent="0.25">
      <c r="A82" s="3"/>
      <c r="B82" s="4"/>
      <c r="C82" s="80" t="s">
        <v>144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BE82" s="3"/>
    </row>
    <row r="83" spans="1:91" s="2" customFormat="1" ht="6.95" customHeight="1" x14ac:dyDescent="0.25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BE83" s="3"/>
    </row>
    <row r="84" spans="1:91" s="150" customFormat="1" ht="12" customHeight="1" x14ac:dyDescent="0.25">
      <c r="B84" s="156"/>
      <c r="C84" s="77" t="s">
        <v>143</v>
      </c>
      <c r="L84" s="150" t="str">
        <f>K5</f>
        <v>241008001</v>
      </c>
      <c r="AR84" s="156"/>
    </row>
    <row r="85" spans="1:91" s="153" customFormat="1" ht="36.950000000000003" customHeight="1" x14ac:dyDescent="0.25">
      <c r="B85" s="154"/>
      <c r="C85" s="155" t="s">
        <v>71</v>
      </c>
      <c r="L85" s="197" t="str">
        <f>K6</f>
        <v>Technické místnosti  - oprava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154"/>
    </row>
    <row r="86" spans="1:91" s="2" customFormat="1" ht="6.95" customHeight="1" x14ac:dyDescent="0.25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BE86" s="3"/>
    </row>
    <row r="87" spans="1:91" s="2" customFormat="1" ht="12" customHeight="1" x14ac:dyDescent="0.25">
      <c r="A87" s="3"/>
      <c r="B87" s="4"/>
      <c r="C87" s="77" t="s">
        <v>69</v>
      </c>
      <c r="D87" s="3"/>
      <c r="E87" s="3"/>
      <c r="F87" s="3"/>
      <c r="G87" s="3"/>
      <c r="H87" s="3"/>
      <c r="I87" s="3"/>
      <c r="J87" s="3"/>
      <c r="K87" s="3"/>
      <c r="L87" s="152" t="str">
        <f>IF(K8="","",K8)</f>
        <v xml:space="preserve"> 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77" t="s">
        <v>68</v>
      </c>
      <c r="AJ87" s="3"/>
      <c r="AK87" s="3"/>
      <c r="AL87" s="3"/>
      <c r="AM87" s="199" t="str">
        <f>IF(AN8= "","",AN8)</f>
        <v>8. 10. 2024</v>
      </c>
      <c r="AN87" s="199"/>
      <c r="AO87" s="3"/>
      <c r="AP87" s="3"/>
      <c r="AQ87" s="3"/>
      <c r="AR87" s="4"/>
      <c r="BE87" s="3"/>
    </row>
    <row r="88" spans="1:91" s="2" customFormat="1" ht="6.95" customHeight="1" x14ac:dyDescent="0.25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BE88" s="3"/>
    </row>
    <row r="89" spans="1:91" s="2" customFormat="1" ht="15.2" customHeight="1" x14ac:dyDescent="0.25">
      <c r="A89" s="3"/>
      <c r="B89" s="4"/>
      <c r="C89" s="77" t="s">
        <v>67</v>
      </c>
      <c r="D89" s="3"/>
      <c r="E89" s="3"/>
      <c r="F89" s="3"/>
      <c r="G89" s="3"/>
      <c r="H89" s="3"/>
      <c r="I89" s="3"/>
      <c r="J89" s="3"/>
      <c r="K89" s="3"/>
      <c r="L89" s="150" t="str">
        <f>IF(E11= "","",E11)</f>
        <v xml:space="preserve"> 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77" t="s">
        <v>66</v>
      </c>
      <c r="AJ89" s="3"/>
      <c r="AK89" s="3"/>
      <c r="AL89" s="3"/>
      <c r="AM89" s="200" t="str">
        <f>IF(E17="","",E17)</f>
        <v xml:space="preserve"> </v>
      </c>
      <c r="AN89" s="201"/>
      <c r="AO89" s="201"/>
      <c r="AP89" s="201"/>
      <c r="AQ89" s="3"/>
      <c r="AR89" s="4"/>
      <c r="AS89" s="202" t="s">
        <v>142</v>
      </c>
      <c r="AT89" s="203"/>
      <c r="AU89" s="60"/>
      <c r="AV89" s="60"/>
      <c r="AW89" s="60"/>
      <c r="AX89" s="60"/>
      <c r="AY89" s="60"/>
      <c r="AZ89" s="60"/>
      <c r="BA89" s="60"/>
      <c r="BB89" s="60"/>
      <c r="BC89" s="60"/>
      <c r="BD89" s="151"/>
      <c r="BE89" s="3"/>
    </row>
    <row r="90" spans="1:91" s="2" customFormat="1" ht="15.2" customHeight="1" x14ac:dyDescent="0.25">
      <c r="A90" s="3"/>
      <c r="B90" s="4"/>
      <c r="C90" s="77" t="s">
        <v>65</v>
      </c>
      <c r="D90" s="3"/>
      <c r="E90" s="3"/>
      <c r="F90" s="3"/>
      <c r="G90" s="3"/>
      <c r="H90" s="3"/>
      <c r="I90" s="3"/>
      <c r="J90" s="3"/>
      <c r="K90" s="3"/>
      <c r="L90" s="150" t="str">
        <f>IF(E14="","",E14)</f>
        <v xml:space="preserve"> 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77" t="s">
        <v>64</v>
      </c>
      <c r="AJ90" s="3"/>
      <c r="AK90" s="3"/>
      <c r="AL90" s="3"/>
      <c r="AM90" s="200" t="str">
        <f>IF(E20="","",E20)</f>
        <v xml:space="preserve"> </v>
      </c>
      <c r="AN90" s="201"/>
      <c r="AO90" s="201"/>
      <c r="AP90" s="201"/>
      <c r="AQ90" s="3"/>
      <c r="AR90" s="4"/>
      <c r="AS90" s="204"/>
      <c r="AT90" s="205"/>
      <c r="AU90" s="149"/>
      <c r="AV90" s="149"/>
      <c r="AW90" s="149"/>
      <c r="AX90" s="149"/>
      <c r="AY90" s="149"/>
      <c r="AZ90" s="149"/>
      <c r="BA90" s="149"/>
      <c r="BB90" s="149"/>
      <c r="BC90" s="149"/>
      <c r="BD90" s="148"/>
      <c r="BE90" s="3"/>
    </row>
    <row r="91" spans="1:91" s="2" customFormat="1" ht="10.9" customHeight="1" x14ac:dyDescent="0.25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204"/>
      <c r="AT91" s="205"/>
      <c r="AU91" s="149"/>
      <c r="AV91" s="149"/>
      <c r="AW91" s="149"/>
      <c r="AX91" s="149"/>
      <c r="AY91" s="149"/>
      <c r="AZ91" s="149"/>
      <c r="BA91" s="149"/>
      <c r="BB91" s="149"/>
      <c r="BC91" s="149"/>
      <c r="BD91" s="148"/>
      <c r="BE91" s="3"/>
    </row>
    <row r="92" spans="1:91" s="2" customFormat="1" ht="29.25" customHeight="1" x14ac:dyDescent="0.25">
      <c r="A92" s="3"/>
      <c r="B92" s="4"/>
      <c r="C92" s="206" t="s">
        <v>61</v>
      </c>
      <c r="D92" s="207"/>
      <c r="E92" s="207"/>
      <c r="F92" s="207"/>
      <c r="G92" s="207"/>
      <c r="H92" s="108"/>
      <c r="I92" s="208" t="s">
        <v>60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10" t="s">
        <v>141</v>
      </c>
      <c r="AH92" s="207"/>
      <c r="AI92" s="207"/>
      <c r="AJ92" s="207"/>
      <c r="AK92" s="207"/>
      <c r="AL92" s="207"/>
      <c r="AM92" s="207"/>
      <c r="AN92" s="208" t="s">
        <v>140</v>
      </c>
      <c r="AO92" s="207"/>
      <c r="AP92" s="209"/>
      <c r="AQ92" s="147" t="s">
        <v>62</v>
      </c>
      <c r="AR92" s="4"/>
      <c r="AS92" s="68" t="s">
        <v>139</v>
      </c>
      <c r="AT92" s="67" t="s">
        <v>138</v>
      </c>
      <c r="AU92" s="67" t="s">
        <v>137</v>
      </c>
      <c r="AV92" s="67" t="s">
        <v>136</v>
      </c>
      <c r="AW92" s="67" t="s">
        <v>135</v>
      </c>
      <c r="AX92" s="67" t="s">
        <v>134</v>
      </c>
      <c r="AY92" s="67" t="s">
        <v>133</v>
      </c>
      <c r="AZ92" s="67" t="s">
        <v>132</v>
      </c>
      <c r="BA92" s="67" t="s">
        <v>131</v>
      </c>
      <c r="BB92" s="67" t="s">
        <v>130</v>
      </c>
      <c r="BC92" s="67" t="s">
        <v>129</v>
      </c>
      <c r="BD92" s="66" t="s">
        <v>128</v>
      </c>
      <c r="BE92" s="3"/>
    </row>
    <row r="93" spans="1:91" s="2" customFormat="1" ht="10.9" customHeight="1" x14ac:dyDescent="0.25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61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146"/>
      <c r="BE93" s="3"/>
    </row>
    <row r="94" spans="1:91" s="136" customFormat="1" ht="32.450000000000003" customHeight="1" x14ac:dyDescent="0.25">
      <c r="B94" s="143"/>
      <c r="C94" s="63" t="s">
        <v>127</v>
      </c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95">
        <f>ROUND(SUM(AG95:AG97),2)</f>
        <v>0</v>
      </c>
      <c r="AH94" s="195"/>
      <c r="AI94" s="195"/>
      <c r="AJ94" s="195"/>
      <c r="AK94" s="195"/>
      <c r="AL94" s="195"/>
      <c r="AM94" s="195"/>
      <c r="AN94" s="196">
        <f t="shared" ref="AN94:AN97" si="0">SUM(AG94,AT94)</f>
        <v>0</v>
      </c>
      <c r="AO94" s="196"/>
      <c r="AP94" s="196"/>
      <c r="AQ94" s="144" t="s">
        <v>6</v>
      </c>
      <c r="AR94" s="143"/>
      <c r="AS94" s="142">
        <f>ROUND(SUM(AS95:AS97),2)</f>
        <v>0</v>
      </c>
      <c r="AT94" s="140">
        <f t="shared" ref="AT94:AT97" si="1">ROUND(SUM(AV94:AW94),2)</f>
        <v>0</v>
      </c>
      <c r="AU94" s="141">
        <f>ROUND(SUM(AU95:AU97),5)</f>
        <v>357.97372000000001</v>
      </c>
      <c r="AV94" s="140">
        <f>ROUND(AZ94*L29,2)</f>
        <v>0</v>
      </c>
      <c r="AW94" s="140">
        <f>ROUND(BA94*L30,2)</f>
        <v>0</v>
      </c>
      <c r="AX94" s="140">
        <f>ROUND(BB94*L29,2)</f>
        <v>0</v>
      </c>
      <c r="AY94" s="140">
        <f>ROUND(BC94*L30,2)</f>
        <v>0</v>
      </c>
      <c r="AZ94" s="140">
        <f>ROUND(SUM(AZ95:AZ97),2)</f>
        <v>0</v>
      </c>
      <c r="BA94" s="140">
        <f>ROUND(SUM(BA95:BA97),2)</f>
        <v>0</v>
      </c>
      <c r="BB94" s="140">
        <f>ROUND(SUM(BB95:BB97),2)</f>
        <v>0</v>
      </c>
      <c r="BC94" s="140">
        <f>ROUND(SUM(BC95:BC97),2)</f>
        <v>0</v>
      </c>
      <c r="BD94" s="139">
        <f>ROUND(SUM(BD95:BD97),2)</f>
        <v>0</v>
      </c>
      <c r="BS94" s="137" t="s">
        <v>15</v>
      </c>
      <c r="BT94" s="137" t="s">
        <v>14</v>
      </c>
      <c r="BU94" s="138" t="s">
        <v>126</v>
      </c>
      <c r="BV94" s="137" t="s">
        <v>117</v>
      </c>
      <c r="BW94" s="137" t="s">
        <v>116</v>
      </c>
      <c r="BX94" s="137" t="s">
        <v>125</v>
      </c>
      <c r="CL94" s="137" t="s">
        <v>6</v>
      </c>
    </row>
    <row r="95" spans="1:91" s="125" customFormat="1" ht="24.75" customHeight="1" x14ac:dyDescent="0.25">
      <c r="A95" s="131" t="s">
        <v>119</v>
      </c>
      <c r="B95" s="127"/>
      <c r="C95" s="130"/>
      <c r="D95" s="194" t="s">
        <v>124</v>
      </c>
      <c r="E95" s="194"/>
      <c r="F95" s="194"/>
      <c r="G95" s="194"/>
      <c r="H95" s="194"/>
      <c r="I95" s="129"/>
      <c r="J95" s="194" t="s">
        <v>193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2">
        <f>'Budova Q'!J30</f>
        <v>0</v>
      </c>
      <c r="AH95" s="193"/>
      <c r="AI95" s="193"/>
      <c r="AJ95" s="193"/>
      <c r="AK95" s="193"/>
      <c r="AL95" s="193"/>
      <c r="AM95" s="193"/>
      <c r="AN95" s="192">
        <f t="shared" si="0"/>
        <v>0</v>
      </c>
      <c r="AO95" s="193"/>
      <c r="AP95" s="193"/>
      <c r="AQ95" s="128" t="s">
        <v>118</v>
      </c>
      <c r="AR95" s="127"/>
      <c r="AS95" s="135">
        <v>0</v>
      </c>
      <c r="AT95" s="133">
        <f t="shared" si="1"/>
        <v>0</v>
      </c>
      <c r="AU95" s="134">
        <f>'Budova Q'!P123</f>
        <v>180.14077400000002</v>
      </c>
      <c r="AV95" s="133">
        <f>'Budova Q'!J33</f>
        <v>0</v>
      </c>
      <c r="AW95" s="133">
        <f>'Budova Q'!J34</f>
        <v>0</v>
      </c>
      <c r="AX95" s="133">
        <f>'Budova Q'!J35</f>
        <v>0</v>
      </c>
      <c r="AY95" s="133">
        <f>'Budova Q'!J36</f>
        <v>0</v>
      </c>
      <c r="AZ95" s="133">
        <f>'Budova Q'!F33</f>
        <v>0</v>
      </c>
      <c r="BA95" s="133">
        <f>'Budova Q'!F34</f>
        <v>0</v>
      </c>
      <c r="BB95" s="133">
        <f>'Budova Q'!F35</f>
        <v>0</v>
      </c>
      <c r="BC95" s="133">
        <f>'Budova Q'!F36</f>
        <v>0</v>
      </c>
      <c r="BD95" s="132">
        <f>'Budova Q'!F37</f>
        <v>0</v>
      </c>
      <c r="BT95" s="126" t="s">
        <v>3</v>
      </c>
      <c r="BV95" s="126" t="s">
        <v>117</v>
      </c>
      <c r="BW95" s="126" t="s">
        <v>123</v>
      </c>
      <c r="BX95" s="126" t="s">
        <v>116</v>
      </c>
      <c r="CL95" s="126" t="s">
        <v>6</v>
      </c>
      <c r="CM95" s="126" t="s">
        <v>19</v>
      </c>
    </row>
    <row r="96" spans="1:91" s="125" customFormat="1" ht="24.75" customHeight="1" x14ac:dyDescent="0.25">
      <c r="A96" s="131" t="s">
        <v>119</v>
      </c>
      <c r="B96" s="127"/>
      <c r="C96" s="130"/>
      <c r="D96" s="194" t="s">
        <v>122</v>
      </c>
      <c r="E96" s="194"/>
      <c r="F96" s="194"/>
      <c r="G96" s="194"/>
      <c r="H96" s="194"/>
      <c r="I96" s="129"/>
      <c r="J96" s="194" t="s">
        <v>192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2">
        <f>'Budova S'!J30</f>
        <v>0</v>
      </c>
      <c r="AH96" s="193"/>
      <c r="AI96" s="193"/>
      <c r="AJ96" s="193"/>
      <c r="AK96" s="193"/>
      <c r="AL96" s="193"/>
      <c r="AM96" s="193"/>
      <c r="AN96" s="192">
        <f t="shared" si="0"/>
        <v>0</v>
      </c>
      <c r="AO96" s="193"/>
      <c r="AP96" s="193"/>
      <c r="AQ96" s="128" t="s">
        <v>118</v>
      </c>
      <c r="AR96" s="127"/>
      <c r="AS96" s="135">
        <v>0</v>
      </c>
      <c r="AT96" s="133">
        <f t="shared" si="1"/>
        <v>0</v>
      </c>
      <c r="AU96" s="134">
        <f>'Budova S'!P123</f>
        <v>125.85022299999999</v>
      </c>
      <c r="AV96" s="133">
        <f>'Budova S'!J33</f>
        <v>0</v>
      </c>
      <c r="AW96" s="133">
        <f>'Budova S'!J34</f>
        <v>0</v>
      </c>
      <c r="AX96" s="133">
        <f>'Budova S'!J35</f>
        <v>0</v>
      </c>
      <c r="AY96" s="133">
        <f>'Budova S'!J36</f>
        <v>0</v>
      </c>
      <c r="AZ96" s="133">
        <f>'Budova S'!F33</f>
        <v>0</v>
      </c>
      <c r="BA96" s="133">
        <f>'Budova S'!F34</f>
        <v>0</v>
      </c>
      <c r="BB96" s="133">
        <f>'Budova S'!F35</f>
        <v>0</v>
      </c>
      <c r="BC96" s="133">
        <f>'Budova S'!F36</f>
        <v>0</v>
      </c>
      <c r="BD96" s="132">
        <f>'Budova S'!F37</f>
        <v>0</v>
      </c>
      <c r="BT96" s="126" t="s">
        <v>3</v>
      </c>
      <c r="BV96" s="126" t="s">
        <v>117</v>
      </c>
      <c r="BW96" s="126" t="s">
        <v>121</v>
      </c>
      <c r="BX96" s="126" t="s">
        <v>116</v>
      </c>
      <c r="CL96" s="126" t="s">
        <v>6</v>
      </c>
      <c r="CM96" s="126" t="s">
        <v>19</v>
      </c>
    </row>
    <row r="97" spans="1:91" s="125" customFormat="1" ht="24.75" customHeight="1" x14ac:dyDescent="0.25">
      <c r="A97" s="131" t="s">
        <v>119</v>
      </c>
      <c r="B97" s="127"/>
      <c r="C97" s="130"/>
      <c r="D97" s="194">
        <v>241008003</v>
      </c>
      <c r="E97" s="194"/>
      <c r="F97" s="194"/>
      <c r="G97" s="194"/>
      <c r="H97" s="194"/>
      <c r="I97" s="129"/>
      <c r="J97" s="194" t="s">
        <v>194</v>
      </c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2">
        <f>'Budova H'!J30</f>
        <v>0</v>
      </c>
      <c r="AH97" s="193"/>
      <c r="AI97" s="193"/>
      <c r="AJ97" s="193"/>
      <c r="AK97" s="193"/>
      <c r="AL97" s="193"/>
      <c r="AM97" s="193"/>
      <c r="AN97" s="192">
        <f t="shared" si="0"/>
        <v>0</v>
      </c>
      <c r="AO97" s="193"/>
      <c r="AP97" s="193"/>
      <c r="AQ97" s="128" t="s">
        <v>118</v>
      </c>
      <c r="AR97" s="127"/>
      <c r="AS97" s="135">
        <v>0</v>
      </c>
      <c r="AT97" s="133">
        <f t="shared" si="1"/>
        <v>0</v>
      </c>
      <c r="AU97" s="134">
        <f>'Budova H'!P122</f>
        <v>51.982727000000004</v>
      </c>
      <c r="AV97" s="133">
        <f>'Budova H'!J33</f>
        <v>0</v>
      </c>
      <c r="AW97" s="133">
        <f>'Budova H'!J34</f>
        <v>0</v>
      </c>
      <c r="AX97" s="133">
        <f>'Budova H'!J35</f>
        <v>0</v>
      </c>
      <c r="AY97" s="133">
        <f>'Budova H'!J36</f>
        <v>0</v>
      </c>
      <c r="AZ97" s="133">
        <f>'Budova H'!F33</f>
        <v>0</v>
      </c>
      <c r="BA97" s="133">
        <f>'Budova H'!F34</f>
        <v>0</v>
      </c>
      <c r="BB97" s="133">
        <f>'Budova H'!F35</f>
        <v>0</v>
      </c>
      <c r="BC97" s="133">
        <f>'Budova H'!F36</f>
        <v>0</v>
      </c>
      <c r="BD97" s="132">
        <f>'Budova H'!F37</f>
        <v>0</v>
      </c>
      <c r="BT97" s="126" t="s">
        <v>3</v>
      </c>
      <c r="BV97" s="126" t="s">
        <v>117</v>
      </c>
      <c r="BW97" s="126" t="s">
        <v>120</v>
      </c>
      <c r="BX97" s="126" t="s">
        <v>116</v>
      </c>
      <c r="CL97" s="126" t="s">
        <v>6</v>
      </c>
      <c r="CM97" s="126" t="s">
        <v>19</v>
      </c>
    </row>
    <row r="98" spans="1:91" s="2" customFormat="1" ht="30" customHeight="1" x14ac:dyDescent="0.25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</row>
    <row r="99" spans="1:91" s="2" customFormat="1" ht="6.95" customHeight="1" x14ac:dyDescent="0.25">
      <c r="A99" s="3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4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</row>
  </sheetData>
  <mergeCells count="48">
    <mergeCell ref="AS89:AT91"/>
    <mergeCell ref="AM90:AP90"/>
    <mergeCell ref="C92:G92"/>
    <mergeCell ref="AN92:AP92"/>
    <mergeCell ref="AG92:AM92"/>
    <mergeCell ref="I92:AF92"/>
    <mergeCell ref="D95:H95"/>
    <mergeCell ref="AG95:AM95"/>
    <mergeCell ref="J95:AF95"/>
    <mergeCell ref="AG94:AM94"/>
    <mergeCell ref="AN94:AP94"/>
    <mergeCell ref="D96:H96"/>
    <mergeCell ref="AN96:AP96"/>
    <mergeCell ref="AG96:AM96"/>
    <mergeCell ref="D97:H97"/>
    <mergeCell ref="L28:P28"/>
    <mergeCell ref="W28:AE28"/>
    <mergeCell ref="AK28:AO28"/>
    <mergeCell ref="AN97:AP97"/>
    <mergeCell ref="AG97:AM97"/>
    <mergeCell ref="J97:AF97"/>
    <mergeCell ref="J96:AF96"/>
    <mergeCell ref="AN95:AP95"/>
    <mergeCell ref="L85:AO85"/>
    <mergeCell ref="AM87:AN87"/>
    <mergeCell ref="AM89:AP89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L30:P30"/>
    <mergeCell ref="W30:AE30"/>
    <mergeCell ref="K5:AO5"/>
    <mergeCell ref="K6:AO6"/>
    <mergeCell ref="E23:AN23"/>
    <mergeCell ref="AK26:AO26"/>
    <mergeCell ref="W32:AE32"/>
    <mergeCell ref="AK32:AO32"/>
    <mergeCell ref="L29:P29"/>
    <mergeCell ref="W29:AE29"/>
    <mergeCell ref="AK29:AO29"/>
    <mergeCell ref="AK30:AO30"/>
  </mergeCells>
  <hyperlinks>
    <hyperlink ref="A95" location="'241008001 - Budova Q2, 1....'!C2" display="/" xr:uid="{00000000-0004-0000-0000-000000000000}"/>
    <hyperlink ref="A96" location="'241008002 - Budova S2, 3....'!C2" display="/" xr:uid="{00000000-0004-0000-0000-000001000000}"/>
    <hyperlink ref="A97" location="'241008004 - Budova H2, 1.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31E89-F5EE-4AF3-9DE6-220642AEC8B7}">
  <sheetPr>
    <pageSetUpPr fitToPage="1"/>
  </sheetPr>
  <dimension ref="A1:BM144"/>
  <sheetViews>
    <sheetView showGridLines="0" topLeftCell="A107" workbookViewId="0">
      <selection activeCell="I133" sqref="I133"/>
    </sheetView>
  </sheetViews>
  <sheetFormatPr defaultRowHeight="11.25" x14ac:dyDescent="0.2"/>
  <cols>
    <col min="1" max="1" width="7.140625" style="1" customWidth="1"/>
    <col min="2" max="2" width="1" style="1" customWidth="1"/>
    <col min="3" max="3" width="3.5703125" style="1" customWidth="1"/>
    <col min="4" max="4" width="3.7109375" style="1" customWidth="1"/>
    <col min="5" max="5" width="14.7109375" style="1" customWidth="1"/>
    <col min="6" max="6" width="43.5703125" style="1" customWidth="1"/>
    <col min="7" max="7" width="6.42578125" style="1" customWidth="1"/>
    <col min="8" max="8" width="12" style="1" customWidth="1"/>
    <col min="9" max="9" width="13.5703125" style="1" customWidth="1"/>
    <col min="10" max="10" width="19.140625" style="1" customWidth="1"/>
    <col min="11" max="11" width="19.140625" style="1" hidden="1" customWidth="1"/>
    <col min="12" max="12" width="8" style="1" customWidth="1"/>
    <col min="13" max="13" width="9.28515625" style="1" hidden="1" customWidth="1"/>
    <col min="14" max="14" width="9.140625" style="1"/>
    <col min="15" max="20" width="12.140625" style="1" hidden="1" customWidth="1"/>
    <col min="21" max="21" width="14" style="1" hidden="1" customWidth="1"/>
    <col min="22" max="22" width="10.5703125" style="1" customWidth="1"/>
    <col min="23" max="23" width="14" style="1" customWidth="1"/>
    <col min="24" max="24" width="10.5703125" style="1" customWidth="1"/>
    <col min="25" max="25" width="12.85546875" style="1" customWidth="1"/>
    <col min="26" max="26" width="9.42578125" style="1" customWidth="1"/>
    <col min="27" max="27" width="12.85546875" style="1" customWidth="1"/>
    <col min="28" max="28" width="14" style="1" customWidth="1"/>
    <col min="29" max="29" width="9.42578125" style="1" customWidth="1"/>
    <col min="30" max="30" width="12.85546875" style="1" customWidth="1"/>
    <col min="31" max="31" width="14" style="1" customWidth="1"/>
    <col min="32" max="16384" width="9.140625" style="1"/>
  </cols>
  <sheetData>
    <row r="1" spans="1:46" x14ac:dyDescent="0.2">
      <c r="A1" s="124"/>
    </row>
    <row r="2" spans="1:46" ht="36.950000000000003" customHeight="1" x14ac:dyDescent="0.2">
      <c r="L2" s="180" t="s">
        <v>107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8" t="s">
        <v>123</v>
      </c>
    </row>
    <row r="3" spans="1:46" ht="6.95" customHeight="1" x14ac:dyDescent="0.2">
      <c r="B3" s="123"/>
      <c r="C3" s="122"/>
      <c r="D3" s="122"/>
      <c r="E3" s="122"/>
      <c r="F3" s="122"/>
      <c r="G3" s="122"/>
      <c r="H3" s="122"/>
      <c r="I3" s="122"/>
      <c r="J3" s="122"/>
      <c r="K3" s="122"/>
      <c r="L3" s="102"/>
      <c r="AT3" s="8" t="s">
        <v>19</v>
      </c>
    </row>
    <row r="4" spans="1:46" ht="24.95" customHeight="1" x14ac:dyDescent="0.2">
      <c r="B4" s="102"/>
      <c r="D4" s="80" t="s">
        <v>106</v>
      </c>
      <c r="L4" s="102"/>
      <c r="M4" s="121" t="s">
        <v>105</v>
      </c>
      <c r="AT4" s="8" t="s">
        <v>26</v>
      </c>
    </row>
    <row r="5" spans="1:46" ht="6.95" customHeight="1" x14ac:dyDescent="0.2">
      <c r="B5" s="102"/>
      <c r="L5" s="102"/>
    </row>
    <row r="6" spans="1:46" ht="12" customHeight="1" x14ac:dyDescent="0.2">
      <c r="B6" s="102"/>
      <c r="D6" s="77" t="s">
        <v>71</v>
      </c>
      <c r="L6" s="102"/>
    </row>
    <row r="7" spans="1:46" ht="16.5" customHeight="1" x14ac:dyDescent="0.2">
      <c r="B7" s="102"/>
      <c r="E7" s="212" t="str">
        <f>'Rekapitulace stavby'!K6</f>
        <v>Technické místnosti  - oprava</v>
      </c>
      <c r="F7" s="213"/>
      <c r="G7" s="213"/>
      <c r="H7" s="213"/>
      <c r="L7" s="102"/>
    </row>
    <row r="8" spans="1:46" s="2" customFormat="1" ht="12" customHeight="1" x14ac:dyDescent="0.25">
      <c r="A8" s="3"/>
      <c r="B8" s="4"/>
      <c r="C8" s="3"/>
      <c r="D8" s="77" t="s">
        <v>70</v>
      </c>
      <c r="E8" s="3"/>
      <c r="F8" s="3"/>
      <c r="G8" s="3"/>
      <c r="H8" s="3"/>
      <c r="I8" s="3"/>
      <c r="J8" s="3"/>
      <c r="K8" s="3"/>
      <c r="L8" s="7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46" s="2" customFormat="1" ht="16.5" customHeight="1" x14ac:dyDescent="0.25">
      <c r="A9" s="3"/>
      <c r="B9" s="4"/>
      <c r="C9" s="3"/>
      <c r="D9" s="3"/>
      <c r="E9" s="197" t="s">
        <v>196</v>
      </c>
      <c r="F9" s="211"/>
      <c r="G9" s="211"/>
      <c r="H9" s="211"/>
      <c r="I9" s="3"/>
      <c r="J9" s="3"/>
      <c r="K9" s="3"/>
      <c r="L9" s="75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46" s="2" customFormat="1" x14ac:dyDescent="0.25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L10" s="7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46" s="2" customFormat="1" ht="12" customHeight="1" x14ac:dyDescent="0.25">
      <c r="A11" s="3"/>
      <c r="B11" s="4"/>
      <c r="C11" s="3"/>
      <c r="D11" s="77" t="s">
        <v>104</v>
      </c>
      <c r="E11" s="3"/>
      <c r="F11" s="78" t="s">
        <v>6</v>
      </c>
      <c r="G11" s="3"/>
      <c r="H11" s="3"/>
      <c r="I11" s="77" t="s">
        <v>103</v>
      </c>
      <c r="J11" s="78" t="s">
        <v>6</v>
      </c>
      <c r="K11" s="3"/>
      <c r="L11" s="75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46" s="2" customFormat="1" ht="12" customHeight="1" x14ac:dyDescent="0.25">
      <c r="A12" s="3"/>
      <c r="B12" s="4"/>
      <c r="C12" s="3"/>
      <c r="D12" s="77" t="s">
        <v>69</v>
      </c>
      <c r="E12" s="3"/>
      <c r="F12" s="78" t="s">
        <v>102</v>
      </c>
      <c r="G12" s="3"/>
      <c r="H12" s="3"/>
      <c r="I12" s="77" t="s">
        <v>68</v>
      </c>
      <c r="J12" s="79" t="str">
        <f>'Rekapitulace stavby'!AN8</f>
        <v>8. 10. 2024</v>
      </c>
      <c r="K12" s="3"/>
      <c r="L12" s="7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46" s="2" customFormat="1" ht="10.9" customHeight="1" x14ac:dyDescent="0.25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75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46" s="2" customFormat="1" ht="12" customHeight="1" x14ac:dyDescent="0.25">
      <c r="A14" s="3"/>
      <c r="B14" s="4"/>
      <c r="C14" s="3"/>
      <c r="D14" s="77" t="s">
        <v>67</v>
      </c>
      <c r="E14" s="3"/>
      <c r="F14" s="3"/>
      <c r="G14" s="3"/>
      <c r="H14" s="3"/>
      <c r="I14" s="77" t="s">
        <v>101</v>
      </c>
      <c r="J14" s="78" t="str">
        <f>IF('Rekapitulace stavby'!AN10="","",'Rekapitulace stavby'!AN10)</f>
        <v/>
      </c>
      <c r="K14" s="3"/>
      <c r="L14" s="7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46" s="2" customFormat="1" ht="18" customHeight="1" x14ac:dyDescent="0.25">
      <c r="A15" s="3"/>
      <c r="B15" s="4"/>
      <c r="C15" s="3"/>
      <c r="D15" s="3"/>
      <c r="E15" s="78" t="str">
        <f>IF('Rekapitulace stavby'!E11="","",'Rekapitulace stavby'!E11)</f>
        <v xml:space="preserve"> </v>
      </c>
      <c r="F15" s="3"/>
      <c r="G15" s="3"/>
      <c r="H15" s="3"/>
      <c r="I15" s="77" t="s">
        <v>100</v>
      </c>
      <c r="J15" s="78" t="str">
        <f>IF('Rekapitulace stavby'!AN11="","",'Rekapitulace stavby'!AN11)</f>
        <v/>
      </c>
      <c r="K15" s="3"/>
      <c r="L15" s="75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46" s="2" customFormat="1" ht="6.95" customHeight="1" x14ac:dyDescent="0.25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75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2" customFormat="1" ht="12" customHeight="1" x14ac:dyDescent="0.25">
      <c r="A17" s="3"/>
      <c r="B17" s="4"/>
      <c r="C17" s="3"/>
      <c r="D17" s="77" t="s">
        <v>65</v>
      </c>
      <c r="E17" s="3"/>
      <c r="F17" s="3"/>
      <c r="G17" s="3"/>
      <c r="H17" s="3"/>
      <c r="I17" s="77" t="s">
        <v>101</v>
      </c>
      <c r="J17" s="78" t="str">
        <f>'Rekapitulace stavby'!AN13</f>
        <v/>
      </c>
      <c r="K17" s="3"/>
      <c r="L17" s="7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2" customFormat="1" ht="18" customHeight="1" x14ac:dyDescent="0.25">
      <c r="A18" s="3"/>
      <c r="B18" s="4"/>
      <c r="C18" s="3"/>
      <c r="D18" s="3"/>
      <c r="E18" s="186" t="str">
        <f>'Rekapitulace stavby'!E14</f>
        <v xml:space="preserve"> </v>
      </c>
      <c r="F18" s="186"/>
      <c r="G18" s="186"/>
      <c r="H18" s="186"/>
      <c r="I18" s="77" t="s">
        <v>100</v>
      </c>
      <c r="J18" s="78" t="str">
        <f>'Rekapitulace stavby'!AN14</f>
        <v/>
      </c>
      <c r="K18" s="3"/>
      <c r="L18" s="7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 ht="6.95" customHeight="1" x14ac:dyDescent="0.25">
      <c r="A19" s="3"/>
      <c r="B19" s="4"/>
      <c r="C19" s="3"/>
      <c r="D19" s="3"/>
      <c r="E19" s="3"/>
      <c r="F19" s="3"/>
      <c r="G19" s="3"/>
      <c r="H19" s="3"/>
      <c r="I19" s="3"/>
      <c r="J19" s="3"/>
      <c r="K19" s="3"/>
      <c r="L19" s="75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 ht="12" customHeight="1" x14ac:dyDescent="0.25">
      <c r="A20" s="3"/>
      <c r="B20" s="4"/>
      <c r="C20" s="3"/>
      <c r="D20" s="77" t="s">
        <v>66</v>
      </c>
      <c r="E20" s="3"/>
      <c r="F20" s="3"/>
      <c r="G20" s="3"/>
      <c r="H20" s="3"/>
      <c r="I20" s="77" t="s">
        <v>101</v>
      </c>
      <c r="J20" s="78" t="str">
        <f>IF('Rekapitulace stavby'!AN16="","",'Rekapitulace stavby'!AN16)</f>
        <v/>
      </c>
      <c r="K20" s="3"/>
      <c r="L20" s="75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 ht="18" customHeight="1" x14ac:dyDescent="0.25">
      <c r="A21" s="3"/>
      <c r="B21" s="4"/>
      <c r="C21" s="3"/>
      <c r="D21" s="3"/>
      <c r="E21" s="78" t="str">
        <f>IF('Rekapitulace stavby'!E17="","",'Rekapitulace stavby'!E17)</f>
        <v xml:space="preserve"> </v>
      </c>
      <c r="F21" s="3"/>
      <c r="G21" s="3"/>
      <c r="H21" s="3"/>
      <c r="I21" s="77" t="s">
        <v>100</v>
      </c>
      <c r="J21" s="78" t="str">
        <f>IF('Rekapitulace stavby'!AN17="","",'Rekapitulace stavby'!AN17)</f>
        <v/>
      </c>
      <c r="K21" s="3"/>
      <c r="L21" s="75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 ht="6.95" customHeight="1" x14ac:dyDescent="0.25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7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 ht="12" customHeight="1" x14ac:dyDescent="0.25">
      <c r="A23" s="3"/>
      <c r="B23" s="4"/>
      <c r="C23" s="3"/>
      <c r="D23" s="77" t="s">
        <v>64</v>
      </c>
      <c r="E23" s="3"/>
      <c r="F23" s="3"/>
      <c r="G23" s="3"/>
      <c r="H23" s="3"/>
      <c r="I23" s="77" t="s">
        <v>101</v>
      </c>
      <c r="J23" s="78" t="str">
        <f>IF('Rekapitulace stavby'!AN19="","",'Rekapitulace stavby'!AN19)</f>
        <v/>
      </c>
      <c r="K23" s="3"/>
      <c r="L23" s="75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 ht="18" customHeight="1" x14ac:dyDescent="0.25">
      <c r="A24" s="3"/>
      <c r="B24" s="4"/>
      <c r="C24" s="3"/>
      <c r="D24" s="3"/>
      <c r="E24" s="78" t="str">
        <f>IF('Rekapitulace stavby'!E20="","",'Rekapitulace stavby'!E20)</f>
        <v xml:space="preserve"> </v>
      </c>
      <c r="F24" s="3"/>
      <c r="G24" s="3"/>
      <c r="H24" s="3"/>
      <c r="I24" s="77" t="s">
        <v>100</v>
      </c>
      <c r="J24" s="78" t="str">
        <f>IF('Rekapitulace stavby'!AN20="","",'Rekapitulace stavby'!AN20)</f>
        <v/>
      </c>
      <c r="K24" s="3"/>
      <c r="L24" s="7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 ht="6.95" customHeight="1" x14ac:dyDescent="0.25">
      <c r="A25" s="3"/>
      <c r="B25" s="4"/>
      <c r="C25" s="3"/>
      <c r="D25" s="3"/>
      <c r="E25" s="3"/>
      <c r="F25" s="3"/>
      <c r="G25" s="3"/>
      <c r="H25" s="3"/>
      <c r="I25" s="3"/>
      <c r="J25" s="3"/>
      <c r="K25" s="3"/>
      <c r="L25" s="75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 ht="12" customHeight="1" x14ac:dyDescent="0.25">
      <c r="A26" s="3"/>
      <c r="B26" s="4"/>
      <c r="C26" s="3"/>
      <c r="D26" s="77" t="s">
        <v>99</v>
      </c>
      <c r="E26" s="3"/>
      <c r="F26" s="3"/>
      <c r="G26" s="3"/>
      <c r="H26" s="3"/>
      <c r="I26" s="3"/>
      <c r="J26" s="3"/>
      <c r="K26" s="3"/>
      <c r="L26" s="75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117" customFormat="1" ht="16.5" customHeight="1" x14ac:dyDescent="0.25">
      <c r="A27" s="118"/>
      <c r="B27" s="120"/>
      <c r="C27" s="118"/>
      <c r="D27" s="118"/>
      <c r="E27" s="188" t="s">
        <v>6</v>
      </c>
      <c r="F27" s="188"/>
      <c r="G27" s="188"/>
      <c r="H27" s="188"/>
      <c r="I27" s="118"/>
      <c r="J27" s="118"/>
      <c r="K27" s="118"/>
      <c r="L27" s="119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s="2" customFormat="1" ht="6.95" customHeight="1" x14ac:dyDescent="0.25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75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 ht="6.95" customHeight="1" x14ac:dyDescent="0.25">
      <c r="A29" s="3"/>
      <c r="B29" s="4"/>
      <c r="C29" s="3"/>
      <c r="D29" s="58"/>
      <c r="E29" s="58"/>
      <c r="F29" s="58"/>
      <c r="G29" s="58"/>
      <c r="H29" s="58"/>
      <c r="I29" s="58"/>
      <c r="J29" s="58"/>
      <c r="K29" s="58"/>
      <c r="L29" s="75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 ht="25.35" customHeight="1" x14ac:dyDescent="0.25">
      <c r="A30" s="3"/>
      <c r="B30" s="4"/>
      <c r="C30" s="3"/>
      <c r="D30" s="116" t="s">
        <v>98</v>
      </c>
      <c r="E30" s="3"/>
      <c r="F30" s="3"/>
      <c r="G30" s="3"/>
      <c r="H30" s="3"/>
      <c r="I30" s="3"/>
      <c r="J30" s="93">
        <f>ROUND(J123, 2)</f>
        <v>0</v>
      </c>
      <c r="K30" s="3"/>
      <c r="L30" s="7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 ht="6.95" customHeight="1" x14ac:dyDescent="0.25">
      <c r="A31" s="3"/>
      <c r="B31" s="4"/>
      <c r="C31" s="3"/>
      <c r="D31" s="58"/>
      <c r="E31" s="58"/>
      <c r="F31" s="58"/>
      <c r="G31" s="58"/>
      <c r="H31" s="58"/>
      <c r="I31" s="58"/>
      <c r="J31" s="58"/>
      <c r="K31" s="58"/>
      <c r="L31" s="75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2" customFormat="1" ht="14.45" customHeight="1" x14ac:dyDescent="0.25">
      <c r="A32" s="3"/>
      <c r="B32" s="4"/>
      <c r="C32" s="3"/>
      <c r="D32" s="3"/>
      <c r="E32" s="3"/>
      <c r="F32" s="115" t="s">
        <v>97</v>
      </c>
      <c r="G32" s="3"/>
      <c r="H32" s="3"/>
      <c r="I32" s="115" t="s">
        <v>96</v>
      </c>
      <c r="J32" s="115" t="s">
        <v>95</v>
      </c>
      <c r="K32" s="3"/>
      <c r="L32" s="75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2" customFormat="1" ht="14.45" hidden="1" customHeight="1" x14ac:dyDescent="0.25">
      <c r="A33" s="3"/>
      <c r="B33" s="4"/>
      <c r="C33" s="3"/>
      <c r="D33" s="114" t="s">
        <v>54</v>
      </c>
      <c r="E33" s="77" t="s">
        <v>94</v>
      </c>
      <c r="F33" s="112">
        <f>ROUND((SUM(BE123:BE143)),  2)</f>
        <v>0</v>
      </c>
      <c r="G33" s="3"/>
      <c r="H33" s="3"/>
      <c r="I33" s="113">
        <v>0.21</v>
      </c>
      <c r="J33" s="112">
        <f>ROUND(((SUM(BE123:BE143))*I33),  2)</f>
        <v>0</v>
      </c>
      <c r="K33" s="3"/>
      <c r="L33" s="75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2" customFormat="1" ht="14.45" hidden="1" customHeight="1" x14ac:dyDescent="0.25">
      <c r="A34" s="3"/>
      <c r="B34" s="4"/>
      <c r="C34" s="3"/>
      <c r="D34" s="3"/>
      <c r="E34" s="77" t="s">
        <v>93</v>
      </c>
      <c r="F34" s="112">
        <f>ROUND((SUM(BF123:BF143)),  2)</f>
        <v>0</v>
      </c>
      <c r="G34" s="3"/>
      <c r="H34" s="3"/>
      <c r="I34" s="113">
        <v>0.12</v>
      </c>
      <c r="J34" s="112">
        <f>ROUND(((SUM(BF123:BF143))*I34),  2)</f>
        <v>0</v>
      </c>
      <c r="K34" s="3"/>
      <c r="L34" s="7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2" customFormat="1" ht="14.45" customHeight="1" x14ac:dyDescent="0.25">
      <c r="A35" s="3"/>
      <c r="B35" s="4"/>
      <c r="C35" s="3"/>
      <c r="D35" s="77" t="s">
        <v>54</v>
      </c>
      <c r="E35" s="77" t="s">
        <v>5</v>
      </c>
      <c r="F35" s="112">
        <f>ROUND((SUM(BG123:BG143)),  2)</f>
        <v>0</v>
      </c>
      <c r="G35" s="3"/>
      <c r="H35" s="3"/>
      <c r="I35" s="113">
        <v>0.21</v>
      </c>
      <c r="J35" s="112">
        <f>0</f>
        <v>0</v>
      </c>
      <c r="K35" s="3"/>
      <c r="L35" s="75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2" customFormat="1" ht="14.45" customHeight="1" x14ac:dyDescent="0.25">
      <c r="A36" s="3"/>
      <c r="B36" s="4"/>
      <c r="C36" s="3"/>
      <c r="D36" s="3"/>
      <c r="E36" s="77" t="s">
        <v>92</v>
      </c>
      <c r="F36" s="112">
        <f>ROUND((SUM(BH123:BH143)),  2)</f>
        <v>0</v>
      </c>
      <c r="G36" s="3"/>
      <c r="H36" s="3"/>
      <c r="I36" s="113">
        <v>0.12</v>
      </c>
      <c r="J36" s="112">
        <f>0</f>
        <v>0</v>
      </c>
      <c r="K36" s="3"/>
      <c r="L36" s="7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2" customFormat="1" ht="14.45" hidden="1" customHeight="1" x14ac:dyDescent="0.25">
      <c r="A37" s="3"/>
      <c r="B37" s="4"/>
      <c r="C37" s="3"/>
      <c r="D37" s="3"/>
      <c r="E37" s="77" t="s">
        <v>91</v>
      </c>
      <c r="F37" s="112">
        <f>ROUND((SUM(BI123:BI143)),  2)</f>
        <v>0</v>
      </c>
      <c r="G37" s="3"/>
      <c r="H37" s="3"/>
      <c r="I37" s="113">
        <v>0</v>
      </c>
      <c r="J37" s="112">
        <f>0</f>
        <v>0</v>
      </c>
      <c r="K37" s="3"/>
      <c r="L37" s="75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2" customFormat="1" ht="6.95" customHeight="1" x14ac:dyDescent="0.25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7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2" customFormat="1" ht="25.35" customHeight="1" x14ac:dyDescent="0.25">
      <c r="A39" s="3"/>
      <c r="B39" s="4"/>
      <c r="C39" s="95"/>
      <c r="D39" s="111" t="s">
        <v>90</v>
      </c>
      <c r="E39" s="108"/>
      <c r="F39" s="108"/>
      <c r="G39" s="110" t="s">
        <v>89</v>
      </c>
      <c r="H39" s="109" t="s">
        <v>88</v>
      </c>
      <c r="I39" s="108"/>
      <c r="J39" s="107">
        <f>SUM(J30:J37)</f>
        <v>0</v>
      </c>
      <c r="K39" s="106"/>
      <c r="L39" s="75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2" customFormat="1" ht="14.45" customHeight="1" x14ac:dyDescent="0.25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7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4.45" customHeight="1" x14ac:dyDescent="0.2">
      <c r="B41" s="102"/>
      <c r="L41" s="102"/>
    </row>
    <row r="42" spans="1:31" ht="14.45" customHeight="1" x14ac:dyDescent="0.2">
      <c r="B42" s="102"/>
      <c r="L42" s="102"/>
    </row>
    <row r="43" spans="1:31" ht="14.45" customHeight="1" x14ac:dyDescent="0.2">
      <c r="B43" s="102"/>
      <c r="L43" s="102"/>
    </row>
    <row r="44" spans="1:31" ht="14.45" customHeight="1" x14ac:dyDescent="0.2">
      <c r="B44" s="102"/>
      <c r="L44" s="102"/>
    </row>
    <row r="45" spans="1:31" ht="14.45" customHeight="1" x14ac:dyDescent="0.2">
      <c r="B45" s="102"/>
      <c r="L45" s="102"/>
    </row>
    <row r="46" spans="1:31" ht="14.45" customHeight="1" x14ac:dyDescent="0.2">
      <c r="B46" s="102"/>
      <c r="L46" s="102"/>
    </row>
    <row r="47" spans="1:31" ht="14.45" customHeight="1" x14ac:dyDescent="0.2">
      <c r="B47" s="102"/>
      <c r="L47" s="102"/>
    </row>
    <row r="48" spans="1:31" ht="14.45" customHeight="1" x14ac:dyDescent="0.2">
      <c r="B48" s="102"/>
      <c r="L48" s="102"/>
    </row>
    <row r="49" spans="1:31" ht="14.45" customHeight="1" x14ac:dyDescent="0.2">
      <c r="B49" s="102"/>
      <c r="L49" s="102"/>
    </row>
    <row r="50" spans="1:31" s="2" customFormat="1" ht="14.45" customHeight="1" x14ac:dyDescent="0.25">
      <c r="B50" s="75"/>
      <c r="D50" s="104" t="s">
        <v>87</v>
      </c>
      <c r="E50" s="105"/>
      <c r="F50" s="105"/>
      <c r="G50" s="104" t="s">
        <v>86</v>
      </c>
      <c r="H50" s="105"/>
      <c r="I50" s="105"/>
      <c r="J50" s="105"/>
      <c r="K50" s="105"/>
      <c r="L50" s="75"/>
    </row>
    <row r="51" spans="1:31" x14ac:dyDescent="0.2">
      <c r="B51" s="102"/>
      <c r="L51" s="102"/>
    </row>
    <row r="52" spans="1:31" x14ac:dyDescent="0.2">
      <c r="B52" s="102"/>
      <c r="L52" s="102"/>
    </row>
    <row r="53" spans="1:31" x14ac:dyDescent="0.2">
      <c r="B53" s="102"/>
      <c r="L53" s="102"/>
    </row>
    <row r="54" spans="1:31" x14ac:dyDescent="0.2">
      <c r="B54" s="102"/>
      <c r="L54" s="102"/>
    </row>
    <row r="55" spans="1:31" x14ac:dyDescent="0.2">
      <c r="B55" s="102"/>
      <c r="L55" s="102"/>
    </row>
    <row r="56" spans="1:31" x14ac:dyDescent="0.2">
      <c r="B56" s="102"/>
      <c r="L56" s="102"/>
    </row>
    <row r="57" spans="1:31" x14ac:dyDescent="0.2">
      <c r="B57" s="102"/>
      <c r="L57" s="102"/>
    </row>
    <row r="58" spans="1:31" x14ac:dyDescent="0.2">
      <c r="B58" s="102"/>
      <c r="L58" s="102"/>
    </row>
    <row r="59" spans="1:31" x14ac:dyDescent="0.2">
      <c r="B59" s="102"/>
      <c r="L59" s="102"/>
    </row>
    <row r="60" spans="1:31" x14ac:dyDescent="0.2">
      <c r="B60" s="102"/>
      <c r="L60" s="102"/>
    </row>
    <row r="61" spans="1:31" s="2" customFormat="1" ht="12.75" x14ac:dyDescent="0.25">
      <c r="A61" s="3"/>
      <c r="B61" s="4"/>
      <c r="C61" s="3"/>
      <c r="D61" s="100" t="s">
        <v>83</v>
      </c>
      <c r="E61" s="98"/>
      <c r="F61" s="101" t="s">
        <v>82</v>
      </c>
      <c r="G61" s="100" t="s">
        <v>83</v>
      </c>
      <c r="H61" s="98"/>
      <c r="I61" s="98"/>
      <c r="J61" s="99" t="s">
        <v>82</v>
      </c>
      <c r="K61" s="98"/>
      <c r="L61" s="75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x14ac:dyDescent="0.2">
      <c r="B62" s="102"/>
      <c r="L62" s="102"/>
    </row>
    <row r="63" spans="1:31" x14ac:dyDescent="0.2">
      <c r="B63" s="102"/>
      <c r="L63" s="102"/>
    </row>
    <row r="64" spans="1:31" x14ac:dyDescent="0.2">
      <c r="B64" s="102"/>
      <c r="L64" s="102"/>
    </row>
    <row r="65" spans="1:31" s="2" customFormat="1" ht="12.75" x14ac:dyDescent="0.25">
      <c r="A65" s="3"/>
      <c r="B65" s="4"/>
      <c r="C65" s="3"/>
      <c r="D65" s="104" t="s">
        <v>85</v>
      </c>
      <c r="E65" s="103"/>
      <c r="F65" s="103"/>
      <c r="G65" s="104" t="s">
        <v>84</v>
      </c>
      <c r="H65" s="103"/>
      <c r="I65" s="103"/>
      <c r="J65" s="103"/>
      <c r="K65" s="103"/>
      <c r="L65" s="75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x14ac:dyDescent="0.2">
      <c r="B66" s="102"/>
      <c r="L66" s="102"/>
    </row>
    <row r="67" spans="1:31" x14ac:dyDescent="0.2">
      <c r="B67" s="102"/>
      <c r="L67" s="102"/>
    </row>
    <row r="68" spans="1:31" x14ac:dyDescent="0.2">
      <c r="B68" s="102"/>
      <c r="L68" s="102"/>
    </row>
    <row r="69" spans="1:31" x14ac:dyDescent="0.2">
      <c r="B69" s="102"/>
      <c r="L69" s="102"/>
    </row>
    <row r="70" spans="1:31" x14ac:dyDescent="0.2">
      <c r="B70" s="102"/>
      <c r="L70" s="102"/>
    </row>
    <row r="71" spans="1:31" x14ac:dyDescent="0.2">
      <c r="B71" s="102"/>
      <c r="L71" s="102"/>
    </row>
    <row r="72" spans="1:31" x14ac:dyDescent="0.2">
      <c r="B72" s="102"/>
      <c r="L72" s="102"/>
    </row>
    <row r="73" spans="1:31" x14ac:dyDescent="0.2">
      <c r="B73" s="102"/>
      <c r="L73" s="102"/>
    </row>
    <row r="74" spans="1:31" x14ac:dyDescent="0.2">
      <c r="B74" s="102"/>
      <c r="L74" s="102"/>
    </row>
    <row r="75" spans="1:31" x14ac:dyDescent="0.2">
      <c r="B75" s="102"/>
      <c r="L75" s="102"/>
    </row>
    <row r="76" spans="1:31" s="2" customFormat="1" ht="12.75" x14ac:dyDescent="0.25">
      <c r="A76" s="3"/>
      <c r="B76" s="4"/>
      <c r="C76" s="3"/>
      <c r="D76" s="100" t="s">
        <v>83</v>
      </c>
      <c r="E76" s="98"/>
      <c r="F76" s="101" t="s">
        <v>82</v>
      </c>
      <c r="G76" s="100" t="s">
        <v>83</v>
      </c>
      <c r="H76" s="98"/>
      <c r="I76" s="98"/>
      <c r="J76" s="99" t="s">
        <v>82</v>
      </c>
      <c r="K76" s="98"/>
      <c r="L76" s="75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2" customFormat="1" ht="14.45" customHeight="1" x14ac:dyDescent="0.25">
      <c r="A77" s="3"/>
      <c r="B77" s="6"/>
      <c r="C77" s="5"/>
      <c r="D77" s="5"/>
      <c r="E77" s="5"/>
      <c r="F77" s="5"/>
      <c r="G77" s="5"/>
      <c r="H77" s="5"/>
      <c r="I77" s="5"/>
      <c r="J77" s="5"/>
      <c r="K77" s="5"/>
      <c r="L77" s="75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81" spans="1:47" s="2" customFormat="1" ht="6.95" customHeight="1" x14ac:dyDescent="0.25">
      <c r="A81" s="3"/>
      <c r="B81" s="82"/>
      <c r="C81" s="81"/>
      <c r="D81" s="81"/>
      <c r="E81" s="81"/>
      <c r="F81" s="81"/>
      <c r="G81" s="81"/>
      <c r="H81" s="81"/>
      <c r="I81" s="81"/>
      <c r="J81" s="81"/>
      <c r="K81" s="81"/>
      <c r="L81" s="75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47" s="2" customFormat="1" ht="24.95" customHeight="1" x14ac:dyDescent="0.25">
      <c r="A82" s="3"/>
      <c r="B82" s="4"/>
      <c r="C82" s="80" t="s">
        <v>81</v>
      </c>
      <c r="D82" s="3"/>
      <c r="E82" s="3"/>
      <c r="F82" s="3"/>
      <c r="G82" s="3"/>
      <c r="H82" s="3"/>
      <c r="I82" s="3"/>
      <c r="J82" s="3"/>
      <c r="K82" s="3"/>
      <c r="L82" s="75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47" s="2" customFormat="1" ht="6.95" customHeight="1" x14ac:dyDescent="0.25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75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47" s="2" customFormat="1" ht="12" customHeight="1" x14ac:dyDescent="0.25">
      <c r="A84" s="3"/>
      <c r="B84" s="4"/>
      <c r="C84" s="77" t="s">
        <v>71</v>
      </c>
      <c r="D84" s="3"/>
      <c r="E84" s="3"/>
      <c r="F84" s="3"/>
      <c r="G84" s="3"/>
      <c r="H84" s="3"/>
      <c r="I84" s="3"/>
      <c r="J84" s="3"/>
      <c r="K84" s="3"/>
      <c r="L84" s="75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47" s="2" customFormat="1" ht="16.5" customHeight="1" x14ac:dyDescent="0.25">
      <c r="A85" s="3"/>
      <c r="B85" s="4"/>
      <c r="C85" s="3"/>
      <c r="D85" s="3"/>
      <c r="E85" s="212" t="str">
        <f>E7</f>
        <v>Technické místnosti  - oprava</v>
      </c>
      <c r="F85" s="213"/>
      <c r="G85" s="213"/>
      <c r="H85" s="213"/>
      <c r="I85" s="3"/>
      <c r="J85" s="3"/>
      <c r="K85" s="3"/>
      <c r="L85" s="75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47" s="2" customFormat="1" ht="12" customHeight="1" x14ac:dyDescent="0.25">
      <c r="A86" s="3"/>
      <c r="B86" s="4"/>
      <c r="C86" s="77" t="s">
        <v>70</v>
      </c>
      <c r="D86" s="3"/>
      <c r="E86" s="3"/>
      <c r="F86" s="3"/>
      <c r="G86" s="3"/>
      <c r="H86" s="3"/>
      <c r="I86" s="3"/>
      <c r="J86" s="3"/>
      <c r="K86" s="3"/>
      <c r="L86" s="75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47" s="2" customFormat="1" ht="16.5" customHeight="1" x14ac:dyDescent="0.25">
      <c r="A87" s="3"/>
      <c r="B87" s="4"/>
      <c r="C87" s="3"/>
      <c r="D87" s="3"/>
      <c r="E87" s="197" t="str">
        <f>E9</f>
        <v>241008001 - Budova Q</v>
      </c>
      <c r="F87" s="211"/>
      <c r="G87" s="211"/>
      <c r="H87" s="211"/>
      <c r="I87" s="3"/>
      <c r="J87" s="3"/>
      <c r="K87" s="3"/>
      <c r="L87" s="75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47" s="2" customFormat="1" ht="6.95" customHeight="1" x14ac:dyDescent="0.25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75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47" s="2" customFormat="1" ht="12" customHeight="1" x14ac:dyDescent="0.25">
      <c r="A89" s="3"/>
      <c r="B89" s="4"/>
      <c r="C89" s="77" t="s">
        <v>69</v>
      </c>
      <c r="D89" s="3"/>
      <c r="E89" s="3"/>
      <c r="F89" s="78" t="str">
        <f>F12</f>
        <v xml:space="preserve"> </v>
      </c>
      <c r="G89" s="3"/>
      <c r="H89" s="3"/>
      <c r="I89" s="77" t="s">
        <v>68</v>
      </c>
      <c r="J89" s="79" t="str">
        <f>IF(J12="","",J12)</f>
        <v>8. 10. 2024</v>
      </c>
      <c r="K89" s="3"/>
      <c r="L89" s="75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47" s="2" customFormat="1" ht="6.95" customHeight="1" x14ac:dyDescent="0.25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75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47" s="2" customFormat="1" ht="15.2" customHeight="1" x14ac:dyDescent="0.25">
      <c r="A91" s="3"/>
      <c r="B91" s="4"/>
      <c r="C91" s="77" t="s">
        <v>67</v>
      </c>
      <c r="D91" s="3"/>
      <c r="E91" s="3"/>
      <c r="F91" s="78" t="str">
        <f>E15</f>
        <v xml:space="preserve"> </v>
      </c>
      <c r="G91" s="3"/>
      <c r="H91" s="3"/>
      <c r="I91" s="77" t="s">
        <v>66</v>
      </c>
      <c r="J91" s="76" t="str">
        <f>E21</f>
        <v xml:space="preserve"> </v>
      </c>
      <c r="K91" s="3"/>
      <c r="L91" s="75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47" s="2" customFormat="1" ht="15.2" customHeight="1" x14ac:dyDescent="0.25">
      <c r="A92" s="3"/>
      <c r="B92" s="4"/>
      <c r="C92" s="77" t="s">
        <v>65</v>
      </c>
      <c r="D92" s="3"/>
      <c r="E92" s="3"/>
      <c r="F92" s="78" t="str">
        <f>IF(E18="","",E18)</f>
        <v xml:space="preserve"> </v>
      </c>
      <c r="G92" s="3"/>
      <c r="H92" s="3"/>
      <c r="I92" s="77" t="s">
        <v>64</v>
      </c>
      <c r="J92" s="76" t="str">
        <f>E24</f>
        <v xml:space="preserve"> </v>
      </c>
      <c r="K92" s="3"/>
      <c r="L92" s="75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47" s="2" customFormat="1" ht="10.35" customHeight="1" x14ac:dyDescent="0.25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75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47" s="2" customFormat="1" ht="29.25" customHeight="1" x14ac:dyDescent="0.25">
      <c r="A94" s="3"/>
      <c r="B94" s="4"/>
      <c r="C94" s="97" t="s">
        <v>80</v>
      </c>
      <c r="D94" s="95"/>
      <c r="E94" s="95"/>
      <c r="F94" s="95"/>
      <c r="G94" s="95"/>
      <c r="H94" s="95"/>
      <c r="I94" s="95"/>
      <c r="J94" s="96" t="s">
        <v>56</v>
      </c>
      <c r="K94" s="95"/>
      <c r="L94" s="75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47" s="2" customFormat="1" ht="10.35" customHeight="1" x14ac:dyDescent="0.2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75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47" s="2" customFormat="1" ht="22.9" customHeight="1" x14ac:dyDescent="0.25">
      <c r="A96" s="3"/>
      <c r="B96" s="4"/>
      <c r="C96" s="94" t="s">
        <v>79</v>
      </c>
      <c r="D96" s="3"/>
      <c r="E96" s="3"/>
      <c r="F96" s="3"/>
      <c r="G96" s="3"/>
      <c r="H96" s="3"/>
      <c r="I96" s="3"/>
      <c r="J96" s="93">
        <f>J123</f>
        <v>0</v>
      </c>
      <c r="K96" s="3"/>
      <c r="L96" s="75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U96" s="8" t="s">
        <v>46</v>
      </c>
    </row>
    <row r="97" spans="1:31" s="83" customFormat="1" ht="24.95" customHeight="1" x14ac:dyDescent="0.25">
      <c r="B97" s="84"/>
      <c r="D97" s="87" t="s">
        <v>78</v>
      </c>
      <c r="E97" s="86"/>
      <c r="F97" s="86"/>
      <c r="G97" s="86"/>
      <c r="H97" s="86"/>
      <c r="I97" s="86"/>
      <c r="J97" s="85">
        <f>J124</f>
        <v>0</v>
      </c>
      <c r="L97" s="84"/>
    </row>
    <row r="98" spans="1:31" s="88" customFormat="1" ht="19.899999999999999" customHeight="1" x14ac:dyDescent="0.25">
      <c r="B98" s="89"/>
      <c r="D98" s="92" t="s">
        <v>77</v>
      </c>
      <c r="E98" s="91"/>
      <c r="F98" s="91"/>
      <c r="G98" s="91"/>
      <c r="H98" s="91"/>
      <c r="I98" s="91"/>
      <c r="J98" s="90">
        <f>J125</f>
        <v>0</v>
      </c>
      <c r="L98" s="89"/>
    </row>
    <row r="99" spans="1:31" s="88" customFormat="1" ht="19.899999999999999" customHeight="1" x14ac:dyDescent="0.25">
      <c r="B99" s="89"/>
      <c r="D99" s="92" t="s">
        <v>76</v>
      </c>
      <c r="E99" s="91"/>
      <c r="F99" s="91"/>
      <c r="G99" s="91"/>
      <c r="H99" s="91"/>
      <c r="I99" s="91"/>
      <c r="J99" s="90">
        <f>J129</f>
        <v>0</v>
      </c>
      <c r="L99" s="89"/>
    </row>
    <row r="100" spans="1:31" s="83" customFormat="1" ht="24.95" customHeight="1" x14ac:dyDescent="0.25">
      <c r="B100" s="84"/>
      <c r="D100" s="87" t="s">
        <v>75</v>
      </c>
      <c r="E100" s="86"/>
      <c r="F100" s="86"/>
      <c r="G100" s="86"/>
      <c r="H100" s="86"/>
      <c r="I100" s="86"/>
      <c r="J100" s="85">
        <f>J131</f>
        <v>0</v>
      </c>
      <c r="L100" s="84"/>
    </row>
    <row r="101" spans="1:31" s="88" customFormat="1" ht="19.899999999999999" customHeight="1" x14ac:dyDescent="0.25">
      <c r="B101" s="89"/>
      <c r="D101" s="92" t="s">
        <v>115</v>
      </c>
      <c r="E101" s="91"/>
      <c r="F101" s="91"/>
      <c r="G101" s="91"/>
      <c r="H101" s="91"/>
      <c r="I101" s="91"/>
      <c r="J101" s="90">
        <f>J132</f>
        <v>0</v>
      </c>
      <c r="L101" s="89"/>
    </row>
    <row r="102" spans="1:31" s="88" customFormat="1" ht="19.899999999999999" customHeight="1" x14ac:dyDescent="0.25">
      <c r="B102" s="89"/>
      <c r="D102" s="92" t="s">
        <v>74</v>
      </c>
      <c r="E102" s="91"/>
      <c r="F102" s="91"/>
      <c r="G102" s="91"/>
      <c r="H102" s="91"/>
      <c r="I102" s="91"/>
      <c r="J102" s="90">
        <f>J135</f>
        <v>0</v>
      </c>
      <c r="L102" s="89"/>
    </row>
    <row r="103" spans="1:31" s="83" customFormat="1" ht="24.95" customHeight="1" x14ac:dyDescent="0.25">
      <c r="B103" s="84"/>
      <c r="D103" s="87" t="s">
        <v>73</v>
      </c>
      <c r="E103" s="86"/>
      <c r="F103" s="86"/>
      <c r="G103" s="86"/>
      <c r="H103" s="86"/>
      <c r="I103" s="86"/>
      <c r="J103" s="85">
        <f>J142</f>
        <v>0</v>
      </c>
      <c r="L103" s="84"/>
    </row>
    <row r="104" spans="1:31" s="2" customFormat="1" ht="21.75" customHeight="1" x14ac:dyDescent="0.25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75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s="2" customFormat="1" ht="6.95" customHeight="1" x14ac:dyDescent="0.25">
      <c r="A105" s="3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75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9" spans="1:31" s="2" customFormat="1" ht="6.95" customHeight="1" x14ac:dyDescent="0.25">
      <c r="A109" s="3"/>
      <c r="B109" s="82"/>
      <c r="C109" s="81"/>
      <c r="D109" s="81"/>
      <c r="E109" s="81"/>
      <c r="F109" s="81"/>
      <c r="G109" s="81"/>
      <c r="H109" s="81"/>
      <c r="I109" s="81"/>
      <c r="J109" s="81"/>
      <c r="K109" s="81"/>
      <c r="L109" s="75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s="2" customFormat="1" ht="24.95" customHeight="1" x14ac:dyDescent="0.25">
      <c r="A110" s="3"/>
      <c r="B110" s="4"/>
      <c r="C110" s="80" t="s">
        <v>72</v>
      </c>
      <c r="D110" s="3"/>
      <c r="E110" s="3"/>
      <c r="F110" s="3"/>
      <c r="G110" s="3"/>
      <c r="H110" s="3"/>
      <c r="I110" s="3"/>
      <c r="J110" s="3"/>
      <c r="K110" s="3"/>
      <c r="L110" s="75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s="2" customFormat="1" ht="6.95" customHeight="1" x14ac:dyDescent="0.25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75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s="2" customFormat="1" ht="12" customHeight="1" x14ac:dyDescent="0.25">
      <c r="A112" s="3"/>
      <c r="B112" s="4"/>
      <c r="C112" s="77" t="s">
        <v>71</v>
      </c>
      <c r="D112" s="3"/>
      <c r="E112" s="3"/>
      <c r="F112" s="3"/>
      <c r="G112" s="3"/>
      <c r="H112" s="3"/>
      <c r="I112" s="3"/>
      <c r="J112" s="3"/>
      <c r="K112" s="3"/>
      <c r="L112" s="75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65" s="2" customFormat="1" ht="16.5" customHeight="1" x14ac:dyDescent="0.25">
      <c r="A113" s="3"/>
      <c r="B113" s="4"/>
      <c r="C113" s="3"/>
      <c r="D113" s="3"/>
      <c r="E113" s="212" t="str">
        <f>E7</f>
        <v>Technické místnosti  - oprava</v>
      </c>
      <c r="F113" s="213"/>
      <c r="G113" s="213"/>
      <c r="H113" s="213"/>
      <c r="I113" s="3"/>
      <c r="J113" s="3"/>
      <c r="K113" s="3"/>
      <c r="L113" s="75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65" s="2" customFormat="1" ht="12" customHeight="1" x14ac:dyDescent="0.25">
      <c r="A114" s="3"/>
      <c r="B114" s="4"/>
      <c r="C114" s="77" t="s">
        <v>70</v>
      </c>
      <c r="D114" s="3"/>
      <c r="E114" s="3"/>
      <c r="F114" s="3"/>
      <c r="G114" s="3"/>
      <c r="H114" s="3"/>
      <c r="I114" s="3"/>
      <c r="J114" s="3"/>
      <c r="K114" s="3"/>
      <c r="L114" s="75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65" s="2" customFormat="1" ht="16.5" customHeight="1" x14ac:dyDescent="0.25">
      <c r="A115" s="3"/>
      <c r="B115" s="4"/>
      <c r="C115" s="3"/>
      <c r="D115" s="3"/>
      <c r="E115" s="197" t="str">
        <f>E9</f>
        <v>241008001 - Budova Q</v>
      </c>
      <c r="F115" s="211"/>
      <c r="G115" s="211"/>
      <c r="H115" s="211"/>
      <c r="I115" s="3"/>
      <c r="J115" s="3"/>
      <c r="K115" s="3"/>
      <c r="L115" s="75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65" s="2" customFormat="1" ht="6.95" customHeight="1" x14ac:dyDescent="0.25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75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65" s="2" customFormat="1" ht="12" customHeight="1" x14ac:dyDescent="0.25">
      <c r="A117" s="3"/>
      <c r="B117" s="4"/>
      <c r="C117" s="77" t="s">
        <v>69</v>
      </c>
      <c r="D117" s="3"/>
      <c r="E117" s="3"/>
      <c r="F117" s="78" t="str">
        <f>F12</f>
        <v xml:space="preserve"> </v>
      </c>
      <c r="G117" s="3"/>
      <c r="H117" s="3"/>
      <c r="I117" s="77" t="s">
        <v>68</v>
      </c>
      <c r="J117" s="79" t="str">
        <f>IF(J12="","",J12)</f>
        <v>8. 10. 2024</v>
      </c>
      <c r="K117" s="3"/>
      <c r="L117" s="75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65" s="2" customFormat="1" ht="6.95" customHeight="1" x14ac:dyDescent="0.25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75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65" s="2" customFormat="1" ht="15.2" customHeight="1" x14ac:dyDescent="0.25">
      <c r="A119" s="3"/>
      <c r="B119" s="4"/>
      <c r="C119" s="77" t="s">
        <v>67</v>
      </c>
      <c r="D119" s="3"/>
      <c r="E119" s="3"/>
      <c r="F119" s="78" t="str">
        <f>E15</f>
        <v xml:space="preserve"> </v>
      </c>
      <c r="G119" s="3"/>
      <c r="H119" s="3"/>
      <c r="I119" s="77" t="s">
        <v>66</v>
      </c>
      <c r="J119" s="76" t="str">
        <f>E21</f>
        <v xml:space="preserve"> </v>
      </c>
      <c r="K119" s="3"/>
      <c r="L119" s="75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65" s="2" customFormat="1" ht="15.2" customHeight="1" x14ac:dyDescent="0.25">
      <c r="A120" s="3"/>
      <c r="B120" s="4"/>
      <c r="C120" s="77" t="s">
        <v>65</v>
      </c>
      <c r="D120" s="3"/>
      <c r="E120" s="3"/>
      <c r="F120" s="78" t="str">
        <f>IF(E18="","",E18)</f>
        <v xml:space="preserve"> </v>
      </c>
      <c r="G120" s="3"/>
      <c r="H120" s="3"/>
      <c r="I120" s="77" t="s">
        <v>64</v>
      </c>
      <c r="J120" s="76" t="str">
        <f>E24</f>
        <v xml:space="preserve"> </v>
      </c>
      <c r="K120" s="3"/>
      <c r="L120" s="75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65" s="2" customFormat="1" ht="10.35" customHeight="1" x14ac:dyDescent="0.25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75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65" s="64" customFormat="1" ht="29.25" customHeight="1" x14ac:dyDescent="0.25">
      <c r="A122" s="65"/>
      <c r="B122" s="74"/>
      <c r="C122" s="73" t="s">
        <v>63</v>
      </c>
      <c r="D122" s="72" t="s">
        <v>62</v>
      </c>
      <c r="E122" s="72" t="s">
        <v>61</v>
      </c>
      <c r="F122" s="72" t="s">
        <v>60</v>
      </c>
      <c r="G122" s="72" t="s">
        <v>59</v>
      </c>
      <c r="H122" s="72" t="s">
        <v>58</v>
      </c>
      <c r="I122" s="72" t="s">
        <v>57</v>
      </c>
      <c r="J122" s="71" t="s">
        <v>56</v>
      </c>
      <c r="K122" s="70" t="s">
        <v>55</v>
      </c>
      <c r="L122" s="69"/>
      <c r="M122" s="68" t="s">
        <v>6</v>
      </c>
      <c r="N122" s="67" t="s">
        <v>54</v>
      </c>
      <c r="O122" s="67" t="s">
        <v>53</v>
      </c>
      <c r="P122" s="67" t="s">
        <v>52</v>
      </c>
      <c r="Q122" s="67" t="s">
        <v>51</v>
      </c>
      <c r="R122" s="67" t="s">
        <v>50</v>
      </c>
      <c r="S122" s="67" t="s">
        <v>49</v>
      </c>
      <c r="T122" s="66" t="s">
        <v>48</v>
      </c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</row>
    <row r="123" spans="1:65" s="2" customFormat="1" ht="22.9" customHeight="1" x14ac:dyDescent="0.25">
      <c r="A123" s="3"/>
      <c r="B123" s="4"/>
      <c r="C123" s="63" t="s">
        <v>47</v>
      </c>
      <c r="D123" s="3"/>
      <c r="E123" s="3"/>
      <c r="F123" s="3"/>
      <c r="G123" s="3"/>
      <c r="H123" s="3"/>
      <c r="I123" s="3"/>
      <c r="J123" s="62">
        <f>BK123</f>
        <v>0</v>
      </c>
      <c r="K123" s="3"/>
      <c r="L123" s="4"/>
      <c r="M123" s="61"/>
      <c r="N123" s="60"/>
      <c r="O123" s="58"/>
      <c r="P123" s="59">
        <f>P124+P131+P142</f>
        <v>180.14077400000002</v>
      </c>
      <c r="Q123" s="58"/>
      <c r="R123" s="59">
        <f>R124+R131+R142</f>
        <v>2.1218738799999999</v>
      </c>
      <c r="S123" s="58"/>
      <c r="T123" s="57">
        <f>T124+T131+T142</f>
        <v>0.17069375000000001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T123" s="8" t="s">
        <v>15</v>
      </c>
      <c r="AU123" s="8" t="s">
        <v>46</v>
      </c>
      <c r="BK123" s="56">
        <f>BK124+BK131+BK142</f>
        <v>0</v>
      </c>
    </row>
    <row r="124" spans="1:65" s="26" customFormat="1" ht="25.9" customHeight="1" x14ac:dyDescent="0.2">
      <c r="B124" s="34"/>
      <c r="D124" s="28" t="s">
        <v>15</v>
      </c>
      <c r="E124" s="36" t="s">
        <v>45</v>
      </c>
      <c r="F124" s="36" t="s">
        <v>44</v>
      </c>
      <c r="J124" s="35">
        <f>BK124</f>
        <v>0</v>
      </c>
      <c r="L124" s="34"/>
      <c r="M124" s="33"/>
      <c r="N124" s="31"/>
      <c r="O124" s="31"/>
      <c r="P124" s="32">
        <f>P125+P129</f>
        <v>37.037503999999998</v>
      </c>
      <c r="Q124" s="31"/>
      <c r="R124" s="32">
        <f>R125+R129</f>
        <v>0.94108222999999991</v>
      </c>
      <c r="S124" s="31"/>
      <c r="T124" s="30">
        <f>T125+T129</f>
        <v>0</v>
      </c>
      <c r="AR124" s="28" t="s">
        <v>3</v>
      </c>
      <c r="AT124" s="29" t="s">
        <v>15</v>
      </c>
      <c r="AU124" s="29" t="s">
        <v>14</v>
      </c>
      <c r="AY124" s="28" t="s">
        <v>2</v>
      </c>
      <c r="BK124" s="27">
        <f>BK125+BK129</f>
        <v>0</v>
      </c>
    </row>
    <row r="125" spans="1:65" s="26" customFormat="1" ht="22.9" customHeight="1" x14ac:dyDescent="0.2">
      <c r="B125" s="34"/>
      <c r="D125" s="28" t="s">
        <v>15</v>
      </c>
      <c r="E125" s="55" t="s">
        <v>22</v>
      </c>
      <c r="F125" s="55" t="s">
        <v>43</v>
      </c>
      <c r="J125" s="54">
        <f>BK125</f>
        <v>0</v>
      </c>
      <c r="L125" s="34"/>
      <c r="M125" s="33"/>
      <c r="N125" s="31"/>
      <c r="O125" s="31"/>
      <c r="P125" s="32">
        <f>SUM(P126:P128)</f>
        <v>31.314469999999996</v>
      </c>
      <c r="Q125" s="31"/>
      <c r="R125" s="32">
        <f>SUM(R126:R128)</f>
        <v>0.94108222999999991</v>
      </c>
      <c r="S125" s="31"/>
      <c r="T125" s="30">
        <f>SUM(T126:T128)</f>
        <v>0</v>
      </c>
      <c r="AR125" s="28" t="s">
        <v>3</v>
      </c>
      <c r="AT125" s="29" t="s">
        <v>15</v>
      </c>
      <c r="AU125" s="29" t="s">
        <v>3</v>
      </c>
      <c r="AY125" s="28" t="s">
        <v>2</v>
      </c>
      <c r="BK125" s="27">
        <f>SUM(BK126:BK128)</f>
        <v>0</v>
      </c>
    </row>
    <row r="126" spans="1:65" s="2" customFormat="1" ht="37.9" customHeight="1" x14ac:dyDescent="0.25">
      <c r="A126" s="3"/>
      <c r="B126" s="21"/>
      <c r="C126" s="20" t="s">
        <v>9</v>
      </c>
      <c r="D126" s="20" t="s">
        <v>4</v>
      </c>
      <c r="E126" s="19" t="s">
        <v>42</v>
      </c>
      <c r="F126" s="18" t="s">
        <v>41</v>
      </c>
      <c r="G126" s="17" t="s">
        <v>10</v>
      </c>
      <c r="H126" s="16">
        <v>164.81299999999999</v>
      </c>
      <c r="I126" s="176">
        <v>0</v>
      </c>
      <c r="J126" s="15">
        <f>ROUND(I126*H126,2)</f>
        <v>0</v>
      </c>
      <c r="K126" s="14"/>
      <c r="L126" s="4"/>
      <c r="M126" s="25" t="s">
        <v>6</v>
      </c>
      <c r="N126" s="24" t="s">
        <v>5</v>
      </c>
      <c r="O126" s="23">
        <v>0.19</v>
      </c>
      <c r="P126" s="23">
        <f>O126*H126</f>
        <v>31.314469999999996</v>
      </c>
      <c r="Q126" s="23">
        <v>5.7099999999999998E-3</v>
      </c>
      <c r="R126" s="23">
        <f>Q126*H126</f>
        <v>0.94108222999999991</v>
      </c>
      <c r="S126" s="23">
        <v>0</v>
      </c>
      <c r="T126" s="22">
        <f>S126*H126</f>
        <v>0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R126" s="7" t="s">
        <v>1</v>
      </c>
      <c r="AT126" s="7" t="s">
        <v>4</v>
      </c>
      <c r="AU126" s="7" t="s">
        <v>19</v>
      </c>
      <c r="AY126" s="8" t="s">
        <v>2</v>
      </c>
      <c r="BE126" s="9">
        <f>IF(N126="základní",J126,0)</f>
        <v>0</v>
      </c>
      <c r="BF126" s="9">
        <f>IF(N126="snížená",J126,0)</f>
        <v>0</v>
      </c>
      <c r="BG126" s="9">
        <f>IF(N126="zákl. přenesená",J126,0)</f>
        <v>0</v>
      </c>
      <c r="BH126" s="9">
        <f>IF(N126="sníž. přenesená",J126,0)</f>
        <v>0</v>
      </c>
      <c r="BI126" s="9">
        <f>IF(N126="nulová",J126,0)</f>
        <v>0</v>
      </c>
      <c r="BJ126" s="8" t="s">
        <v>1</v>
      </c>
      <c r="BK126" s="9">
        <f>ROUND(I126*H126,2)</f>
        <v>0</v>
      </c>
      <c r="BL126" s="8" t="s">
        <v>1</v>
      </c>
      <c r="BM126" s="7" t="s">
        <v>164</v>
      </c>
    </row>
    <row r="127" spans="1:65" s="46" customFormat="1" x14ac:dyDescent="0.25">
      <c r="B127" s="51"/>
      <c r="D127" s="45" t="s">
        <v>27</v>
      </c>
      <c r="E127" s="47" t="s">
        <v>6</v>
      </c>
      <c r="F127" s="53" t="s">
        <v>163</v>
      </c>
      <c r="H127" s="52">
        <v>164.81299999999999</v>
      </c>
      <c r="L127" s="51"/>
      <c r="M127" s="50"/>
      <c r="N127" s="49"/>
      <c r="O127" s="49"/>
      <c r="P127" s="49"/>
      <c r="Q127" s="49"/>
      <c r="R127" s="49"/>
      <c r="S127" s="49"/>
      <c r="T127" s="48"/>
      <c r="AT127" s="47" t="s">
        <v>27</v>
      </c>
      <c r="AU127" s="47" t="s">
        <v>19</v>
      </c>
      <c r="AV127" s="46" t="s">
        <v>19</v>
      </c>
      <c r="AW127" s="46" t="s">
        <v>26</v>
      </c>
      <c r="AX127" s="46" t="s">
        <v>14</v>
      </c>
      <c r="AY127" s="47" t="s">
        <v>2</v>
      </c>
    </row>
    <row r="128" spans="1:65" s="37" customFormat="1" x14ac:dyDescent="0.25">
      <c r="B128" s="42"/>
      <c r="D128" s="45" t="s">
        <v>27</v>
      </c>
      <c r="E128" s="38" t="s">
        <v>6</v>
      </c>
      <c r="F128" s="44" t="s">
        <v>28</v>
      </c>
      <c r="H128" s="43">
        <v>164.81299999999999</v>
      </c>
      <c r="L128" s="42"/>
      <c r="M128" s="41"/>
      <c r="N128" s="40"/>
      <c r="O128" s="40"/>
      <c r="P128" s="40"/>
      <c r="Q128" s="40"/>
      <c r="R128" s="40"/>
      <c r="S128" s="40"/>
      <c r="T128" s="39"/>
      <c r="AT128" s="38" t="s">
        <v>27</v>
      </c>
      <c r="AU128" s="38" t="s">
        <v>19</v>
      </c>
      <c r="AV128" s="37" t="s">
        <v>1</v>
      </c>
      <c r="AW128" s="37" t="s">
        <v>26</v>
      </c>
      <c r="AX128" s="37" t="s">
        <v>3</v>
      </c>
      <c r="AY128" s="38" t="s">
        <v>2</v>
      </c>
    </row>
    <row r="129" spans="1:65" s="26" customFormat="1" ht="22.9" customHeight="1" x14ac:dyDescent="0.2">
      <c r="B129" s="34"/>
      <c r="D129" s="28" t="s">
        <v>15</v>
      </c>
      <c r="E129" s="55" t="s">
        <v>40</v>
      </c>
      <c r="F129" s="55" t="s">
        <v>39</v>
      </c>
      <c r="J129" s="54">
        <f>BK129</f>
        <v>0</v>
      </c>
      <c r="L129" s="34"/>
      <c r="M129" s="33"/>
      <c r="N129" s="31"/>
      <c r="O129" s="31"/>
      <c r="P129" s="32">
        <f>P130</f>
        <v>5.7230340000000002</v>
      </c>
      <c r="Q129" s="31"/>
      <c r="R129" s="32">
        <f>R130</f>
        <v>0</v>
      </c>
      <c r="S129" s="31"/>
      <c r="T129" s="30">
        <f>T130</f>
        <v>0</v>
      </c>
      <c r="AR129" s="28" t="s">
        <v>3</v>
      </c>
      <c r="AT129" s="29" t="s">
        <v>15</v>
      </c>
      <c r="AU129" s="29" t="s">
        <v>3</v>
      </c>
      <c r="AY129" s="28" t="s">
        <v>2</v>
      </c>
      <c r="BK129" s="27">
        <f>BK130</f>
        <v>0</v>
      </c>
    </row>
    <row r="130" spans="1:65" s="2" customFormat="1" ht="24.2" customHeight="1" x14ac:dyDescent="0.25">
      <c r="A130" s="3"/>
      <c r="B130" s="21"/>
      <c r="C130" s="20" t="s">
        <v>7</v>
      </c>
      <c r="D130" s="20" t="s">
        <v>4</v>
      </c>
      <c r="E130" s="19" t="s">
        <v>37</v>
      </c>
      <c r="F130" s="18" t="s">
        <v>36</v>
      </c>
      <c r="G130" s="17" t="s">
        <v>35</v>
      </c>
      <c r="H130" s="16">
        <v>2.1219999999999999</v>
      </c>
      <c r="I130" s="176">
        <v>0</v>
      </c>
      <c r="J130" s="15">
        <f>ROUND(I130*H130,2)</f>
        <v>0</v>
      </c>
      <c r="K130" s="14"/>
      <c r="L130" s="4"/>
      <c r="M130" s="25" t="s">
        <v>6</v>
      </c>
      <c r="N130" s="24" t="s">
        <v>5</v>
      </c>
      <c r="O130" s="23">
        <v>2.6970000000000001</v>
      </c>
      <c r="P130" s="23">
        <f>O130*H130</f>
        <v>5.7230340000000002</v>
      </c>
      <c r="Q130" s="23">
        <v>0</v>
      </c>
      <c r="R130" s="23">
        <f>Q130*H130</f>
        <v>0</v>
      </c>
      <c r="S130" s="23">
        <v>0</v>
      </c>
      <c r="T130" s="22">
        <f>S130*H130</f>
        <v>0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R130" s="7" t="s">
        <v>1</v>
      </c>
      <c r="AT130" s="7" t="s">
        <v>4</v>
      </c>
      <c r="AU130" s="7" t="s">
        <v>19</v>
      </c>
      <c r="AY130" s="8" t="s">
        <v>2</v>
      </c>
      <c r="BE130" s="9">
        <f>IF(N130="základní",J130,0)</f>
        <v>0</v>
      </c>
      <c r="BF130" s="9">
        <f>IF(N130="snížená",J130,0)</f>
        <v>0</v>
      </c>
      <c r="BG130" s="9">
        <f>IF(N130="zákl. přenesená",J130,0)</f>
        <v>0</v>
      </c>
      <c r="BH130" s="9">
        <f>IF(N130="sníž. přenesená",J130,0)</f>
        <v>0</v>
      </c>
      <c r="BI130" s="9">
        <f>IF(N130="nulová",J130,0)</f>
        <v>0</v>
      </c>
      <c r="BJ130" s="8" t="s">
        <v>1</v>
      </c>
      <c r="BK130" s="9">
        <f>ROUND(I130*H130,2)</f>
        <v>0</v>
      </c>
      <c r="BL130" s="8" t="s">
        <v>1</v>
      </c>
      <c r="BM130" s="7" t="s">
        <v>162</v>
      </c>
    </row>
    <row r="131" spans="1:65" s="26" customFormat="1" ht="25.9" customHeight="1" x14ac:dyDescent="0.2">
      <c r="B131" s="34"/>
      <c r="D131" s="28" t="s">
        <v>15</v>
      </c>
      <c r="E131" s="36" t="s">
        <v>34</v>
      </c>
      <c r="F131" s="36" t="s">
        <v>33</v>
      </c>
      <c r="J131" s="35">
        <f>BK131</f>
        <v>0</v>
      </c>
      <c r="L131" s="34"/>
      <c r="M131" s="33"/>
      <c r="N131" s="31"/>
      <c r="O131" s="31"/>
      <c r="P131" s="32">
        <f>P132+P135</f>
        <v>143.10327000000001</v>
      </c>
      <c r="Q131" s="31"/>
      <c r="R131" s="32">
        <f>R132+R135</f>
        <v>1.1807916500000002</v>
      </c>
      <c r="S131" s="31"/>
      <c r="T131" s="30">
        <f>T132+T135</f>
        <v>0.17069375000000001</v>
      </c>
      <c r="AR131" s="28" t="s">
        <v>19</v>
      </c>
      <c r="AT131" s="29" t="s">
        <v>15</v>
      </c>
      <c r="AU131" s="29" t="s">
        <v>14</v>
      </c>
      <c r="AY131" s="28" t="s">
        <v>2</v>
      </c>
      <c r="BK131" s="27">
        <f>BK132+BK135</f>
        <v>0</v>
      </c>
    </row>
    <row r="132" spans="1:65" s="26" customFormat="1" ht="22.9" customHeight="1" x14ac:dyDescent="0.2">
      <c r="B132" s="34"/>
      <c r="D132" s="28" t="s">
        <v>15</v>
      </c>
      <c r="E132" s="55" t="s">
        <v>114</v>
      </c>
      <c r="F132" s="55" t="s">
        <v>113</v>
      </c>
      <c r="J132" s="54">
        <f>BK132</f>
        <v>0</v>
      </c>
      <c r="L132" s="34"/>
      <c r="M132" s="33"/>
      <c r="N132" s="31"/>
      <c r="O132" s="31"/>
      <c r="P132" s="32">
        <f>SUM(P133:P134)</f>
        <v>42.889520000000005</v>
      </c>
      <c r="Q132" s="31"/>
      <c r="R132" s="32">
        <f>SUM(R133:R134)</f>
        <v>0.36036040000000008</v>
      </c>
      <c r="S132" s="31"/>
      <c r="T132" s="30">
        <f>SUM(T133:T134)</f>
        <v>0</v>
      </c>
      <c r="AR132" s="28" t="s">
        <v>19</v>
      </c>
      <c r="AT132" s="29" t="s">
        <v>15</v>
      </c>
      <c r="AU132" s="29" t="s">
        <v>3</v>
      </c>
      <c r="AY132" s="28" t="s">
        <v>2</v>
      </c>
      <c r="BK132" s="27">
        <f>SUM(BK133:BK134)</f>
        <v>0</v>
      </c>
    </row>
    <row r="133" spans="1:65" s="2" customFormat="1" ht="21.75" customHeight="1" x14ac:dyDescent="0.25">
      <c r="A133" s="3"/>
      <c r="B133" s="21"/>
      <c r="C133" s="20" t="s">
        <v>38</v>
      </c>
      <c r="D133" s="20" t="s">
        <v>4</v>
      </c>
      <c r="E133" s="19" t="s">
        <v>112</v>
      </c>
      <c r="F133" s="18" t="s">
        <v>111</v>
      </c>
      <c r="G133" s="17" t="s">
        <v>10</v>
      </c>
      <c r="H133" s="16">
        <v>221.08</v>
      </c>
      <c r="I133" s="176">
        <v>0</v>
      </c>
      <c r="J133" s="15">
        <f>ROUND(I133*H133,2)</f>
        <v>0</v>
      </c>
      <c r="K133" s="14"/>
      <c r="L133" s="4"/>
      <c r="M133" s="25" t="s">
        <v>6</v>
      </c>
      <c r="N133" s="24" t="s">
        <v>5</v>
      </c>
      <c r="O133" s="23">
        <v>0.108</v>
      </c>
      <c r="P133" s="23">
        <f>O133*H133</f>
        <v>23.876640000000002</v>
      </c>
      <c r="Q133" s="23">
        <v>1.9000000000000001E-4</v>
      </c>
      <c r="R133" s="23">
        <f>Q133*H133</f>
        <v>4.2005200000000006E-2</v>
      </c>
      <c r="S133" s="23">
        <v>0</v>
      </c>
      <c r="T133" s="22">
        <f>S133*H133</f>
        <v>0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R133" s="7" t="s">
        <v>18</v>
      </c>
      <c r="AT133" s="7" t="s">
        <v>4</v>
      </c>
      <c r="AU133" s="7" t="s">
        <v>19</v>
      </c>
      <c r="AY133" s="8" t="s">
        <v>2</v>
      </c>
      <c r="BE133" s="9">
        <f>IF(N133="základní",J133,0)</f>
        <v>0</v>
      </c>
      <c r="BF133" s="9">
        <f>IF(N133="snížená",J133,0)</f>
        <v>0</v>
      </c>
      <c r="BG133" s="9">
        <f>IF(N133="zákl. přenesená",J133,0)</f>
        <v>0</v>
      </c>
      <c r="BH133" s="9">
        <f>IF(N133="sníž. přenesená",J133,0)</f>
        <v>0</v>
      </c>
      <c r="BI133" s="9">
        <f>IF(N133="nulová",J133,0)</f>
        <v>0</v>
      </c>
      <c r="BJ133" s="8" t="s">
        <v>1</v>
      </c>
      <c r="BK133" s="9">
        <f>ROUND(I133*H133,2)</f>
        <v>0</v>
      </c>
      <c r="BL133" s="8" t="s">
        <v>18</v>
      </c>
      <c r="BM133" s="7" t="s">
        <v>161</v>
      </c>
    </row>
    <row r="134" spans="1:65" s="2" customFormat="1" ht="33" customHeight="1" x14ac:dyDescent="0.25">
      <c r="A134" s="3"/>
      <c r="B134" s="21"/>
      <c r="C134" s="20" t="s">
        <v>25</v>
      </c>
      <c r="D134" s="20" t="s">
        <v>4</v>
      </c>
      <c r="E134" s="19" t="s">
        <v>109</v>
      </c>
      <c r="F134" s="18" t="s">
        <v>108</v>
      </c>
      <c r="G134" s="17" t="s">
        <v>10</v>
      </c>
      <c r="H134" s="16">
        <v>221.08</v>
      </c>
      <c r="I134" s="176">
        <v>0</v>
      </c>
      <c r="J134" s="15">
        <f>ROUND(I134*H134,2)</f>
        <v>0</v>
      </c>
      <c r="K134" s="14"/>
      <c r="L134" s="4"/>
      <c r="M134" s="25" t="s">
        <v>6</v>
      </c>
      <c r="N134" s="24" t="s">
        <v>5</v>
      </c>
      <c r="O134" s="23">
        <v>8.5999999999999993E-2</v>
      </c>
      <c r="P134" s="23">
        <f>O134*H134</f>
        <v>19.012879999999999</v>
      </c>
      <c r="Q134" s="23">
        <v>1.4400000000000001E-3</v>
      </c>
      <c r="R134" s="23">
        <f>Q134*H134</f>
        <v>0.31835520000000006</v>
      </c>
      <c r="S134" s="23">
        <v>0</v>
      </c>
      <c r="T134" s="22">
        <f>S134*H134</f>
        <v>0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R134" s="7" t="s">
        <v>18</v>
      </c>
      <c r="AT134" s="7" t="s">
        <v>4</v>
      </c>
      <c r="AU134" s="7" t="s">
        <v>19</v>
      </c>
      <c r="AY134" s="8" t="s">
        <v>2</v>
      </c>
      <c r="BE134" s="9">
        <f>IF(N134="základní",J134,0)</f>
        <v>0</v>
      </c>
      <c r="BF134" s="9">
        <f>IF(N134="snížená",J134,0)</f>
        <v>0</v>
      </c>
      <c r="BG134" s="9">
        <f>IF(N134="zákl. přenesená",J134,0)</f>
        <v>0</v>
      </c>
      <c r="BH134" s="9">
        <f>IF(N134="sníž. přenesená",J134,0)</f>
        <v>0</v>
      </c>
      <c r="BI134" s="9">
        <f>IF(N134="nulová",J134,0)</f>
        <v>0</v>
      </c>
      <c r="BJ134" s="8" t="s">
        <v>1</v>
      </c>
      <c r="BK134" s="9">
        <f>ROUND(I134*H134,2)</f>
        <v>0</v>
      </c>
      <c r="BL134" s="8" t="s">
        <v>18</v>
      </c>
      <c r="BM134" s="7" t="s">
        <v>160</v>
      </c>
    </row>
    <row r="135" spans="1:65" s="26" customFormat="1" ht="22.9" customHeight="1" x14ac:dyDescent="0.2">
      <c r="B135" s="34"/>
      <c r="D135" s="28" t="s">
        <v>15</v>
      </c>
      <c r="E135" s="55" t="s">
        <v>32</v>
      </c>
      <c r="F135" s="55" t="s">
        <v>31</v>
      </c>
      <c r="J135" s="54">
        <f>BK135</f>
        <v>0</v>
      </c>
      <c r="L135" s="34"/>
      <c r="M135" s="33"/>
      <c r="N135" s="31"/>
      <c r="O135" s="31"/>
      <c r="P135" s="32">
        <f>SUM(P136:P141)</f>
        <v>100.21375</v>
      </c>
      <c r="Q135" s="31"/>
      <c r="R135" s="32">
        <f>SUM(R136:R141)</f>
        <v>0.82043125000000006</v>
      </c>
      <c r="S135" s="31"/>
      <c r="T135" s="30">
        <f>SUM(T136:T141)</f>
        <v>0.17069375000000001</v>
      </c>
      <c r="AR135" s="28" t="s">
        <v>19</v>
      </c>
      <c r="AT135" s="29" t="s">
        <v>15</v>
      </c>
      <c r="AU135" s="29" t="s">
        <v>3</v>
      </c>
      <c r="AY135" s="28" t="s">
        <v>2</v>
      </c>
      <c r="BK135" s="27">
        <f>SUM(BK136:BK141)</f>
        <v>0</v>
      </c>
    </row>
    <row r="136" spans="1:65" s="2" customFormat="1" ht="21.75" customHeight="1" x14ac:dyDescent="0.25">
      <c r="A136" s="3"/>
      <c r="B136" s="21"/>
      <c r="C136" s="20" t="s">
        <v>3</v>
      </c>
      <c r="D136" s="20" t="s">
        <v>4</v>
      </c>
      <c r="E136" s="19" t="s">
        <v>30</v>
      </c>
      <c r="F136" s="18" t="s">
        <v>29</v>
      </c>
      <c r="G136" s="17" t="s">
        <v>10</v>
      </c>
      <c r="H136" s="16">
        <v>550.625</v>
      </c>
      <c r="I136" s="176">
        <v>0</v>
      </c>
      <c r="J136" s="15">
        <f>ROUND(I136*H136,2)</f>
        <v>0</v>
      </c>
      <c r="K136" s="14"/>
      <c r="L136" s="4"/>
      <c r="M136" s="25" t="s">
        <v>6</v>
      </c>
      <c r="N136" s="24" t="s">
        <v>5</v>
      </c>
      <c r="O136" s="23">
        <v>7.9000000000000001E-2</v>
      </c>
      <c r="P136" s="23">
        <f>O136*H136</f>
        <v>43.499375000000001</v>
      </c>
      <c r="Q136" s="23">
        <v>1E-3</v>
      </c>
      <c r="R136" s="23">
        <f>Q136*H136</f>
        <v>0.55062500000000003</v>
      </c>
      <c r="S136" s="23">
        <v>3.1E-4</v>
      </c>
      <c r="T136" s="22">
        <f>S136*H136</f>
        <v>0.17069375000000001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R136" s="7" t="s">
        <v>18</v>
      </c>
      <c r="AT136" s="7" t="s">
        <v>4</v>
      </c>
      <c r="AU136" s="7" t="s">
        <v>19</v>
      </c>
      <c r="AY136" s="8" t="s">
        <v>2</v>
      </c>
      <c r="BE136" s="9">
        <f>IF(N136="základní",J136,0)</f>
        <v>0</v>
      </c>
      <c r="BF136" s="9">
        <f>IF(N136="snížená",J136,0)</f>
        <v>0</v>
      </c>
      <c r="BG136" s="9">
        <f>IF(N136="zákl. přenesená",J136,0)</f>
        <v>0</v>
      </c>
      <c r="BH136" s="9">
        <f>IF(N136="sníž. přenesená",J136,0)</f>
        <v>0</v>
      </c>
      <c r="BI136" s="9">
        <f>IF(N136="nulová",J136,0)</f>
        <v>0</v>
      </c>
      <c r="BJ136" s="8" t="s">
        <v>1</v>
      </c>
      <c r="BK136" s="9">
        <f>ROUND(I136*H136,2)</f>
        <v>0</v>
      </c>
      <c r="BL136" s="8" t="s">
        <v>18</v>
      </c>
      <c r="BM136" s="7" t="s">
        <v>159</v>
      </c>
    </row>
    <row r="137" spans="1:65" s="46" customFormat="1" x14ac:dyDescent="0.25">
      <c r="B137" s="51"/>
      <c r="D137" s="45" t="s">
        <v>27</v>
      </c>
      <c r="E137" s="47" t="s">
        <v>6</v>
      </c>
      <c r="F137" s="53" t="s">
        <v>158</v>
      </c>
      <c r="H137" s="52">
        <v>329.625</v>
      </c>
      <c r="L137" s="51"/>
      <c r="M137" s="50"/>
      <c r="N137" s="49"/>
      <c r="O137" s="49"/>
      <c r="P137" s="49"/>
      <c r="Q137" s="49"/>
      <c r="R137" s="49"/>
      <c r="S137" s="49"/>
      <c r="T137" s="48"/>
      <c r="AT137" s="47" t="s">
        <v>27</v>
      </c>
      <c r="AU137" s="47" t="s">
        <v>19</v>
      </c>
      <c r="AV137" s="46" t="s">
        <v>19</v>
      </c>
      <c r="AW137" s="46" t="s">
        <v>26</v>
      </c>
      <c r="AX137" s="46" t="s">
        <v>14</v>
      </c>
      <c r="AY137" s="47" t="s">
        <v>2</v>
      </c>
    </row>
    <row r="138" spans="1:65" s="46" customFormat="1" x14ac:dyDescent="0.25">
      <c r="B138" s="51"/>
      <c r="D138" s="45" t="s">
        <v>27</v>
      </c>
      <c r="E138" s="47" t="s">
        <v>6</v>
      </c>
      <c r="F138" s="53" t="s">
        <v>157</v>
      </c>
      <c r="H138" s="52">
        <v>221</v>
      </c>
      <c r="L138" s="51"/>
      <c r="M138" s="50"/>
      <c r="N138" s="49"/>
      <c r="O138" s="49"/>
      <c r="P138" s="49"/>
      <c r="Q138" s="49"/>
      <c r="R138" s="49"/>
      <c r="S138" s="49"/>
      <c r="T138" s="48"/>
      <c r="AT138" s="47" t="s">
        <v>27</v>
      </c>
      <c r="AU138" s="47" t="s">
        <v>19</v>
      </c>
      <c r="AV138" s="46" t="s">
        <v>19</v>
      </c>
      <c r="AW138" s="46" t="s">
        <v>26</v>
      </c>
      <c r="AX138" s="46" t="s">
        <v>14</v>
      </c>
      <c r="AY138" s="47" t="s">
        <v>2</v>
      </c>
    </row>
    <row r="139" spans="1:65" s="37" customFormat="1" x14ac:dyDescent="0.25">
      <c r="B139" s="42"/>
      <c r="D139" s="45" t="s">
        <v>27</v>
      </c>
      <c r="E139" s="38" t="s">
        <v>6</v>
      </c>
      <c r="F139" s="44" t="s">
        <v>28</v>
      </c>
      <c r="H139" s="43">
        <v>550.625</v>
      </c>
      <c r="L139" s="42"/>
      <c r="M139" s="41"/>
      <c r="N139" s="40"/>
      <c r="O139" s="40"/>
      <c r="P139" s="40"/>
      <c r="Q139" s="40"/>
      <c r="R139" s="40"/>
      <c r="S139" s="40"/>
      <c r="T139" s="39"/>
      <c r="AT139" s="38" t="s">
        <v>27</v>
      </c>
      <c r="AU139" s="38" t="s">
        <v>19</v>
      </c>
      <c r="AV139" s="37" t="s">
        <v>1</v>
      </c>
      <c r="AW139" s="37" t="s">
        <v>26</v>
      </c>
      <c r="AX139" s="37" t="s">
        <v>3</v>
      </c>
      <c r="AY139" s="38" t="s">
        <v>2</v>
      </c>
    </row>
    <row r="140" spans="1:65" s="2" customFormat="1" ht="24.2" customHeight="1" x14ac:dyDescent="0.25">
      <c r="A140" s="3"/>
      <c r="B140" s="21"/>
      <c r="C140" s="20" t="s">
        <v>1</v>
      </c>
      <c r="D140" s="20" t="s">
        <v>4</v>
      </c>
      <c r="E140" s="19" t="s">
        <v>24</v>
      </c>
      <c r="F140" s="18" t="s">
        <v>23</v>
      </c>
      <c r="G140" s="17" t="s">
        <v>10</v>
      </c>
      <c r="H140" s="16">
        <v>550.625</v>
      </c>
      <c r="I140" s="176">
        <v>0</v>
      </c>
      <c r="J140" s="15">
        <f>ROUND(I140*H140,2)</f>
        <v>0</v>
      </c>
      <c r="K140" s="14"/>
      <c r="L140" s="4"/>
      <c r="M140" s="25" t="s">
        <v>6</v>
      </c>
      <c r="N140" s="24" t="s">
        <v>5</v>
      </c>
      <c r="O140" s="23">
        <v>3.5000000000000003E-2</v>
      </c>
      <c r="P140" s="23">
        <f>O140*H140</f>
        <v>19.271875000000001</v>
      </c>
      <c r="Q140" s="23">
        <v>2.0000000000000001E-4</v>
      </c>
      <c r="R140" s="23">
        <f>Q140*H140</f>
        <v>0.110125</v>
      </c>
      <c r="S140" s="23">
        <v>0</v>
      </c>
      <c r="T140" s="22">
        <f>S140*H140</f>
        <v>0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R140" s="7" t="s">
        <v>18</v>
      </c>
      <c r="AT140" s="7" t="s">
        <v>4</v>
      </c>
      <c r="AU140" s="7" t="s">
        <v>19</v>
      </c>
      <c r="AY140" s="8" t="s">
        <v>2</v>
      </c>
      <c r="BE140" s="9">
        <f>IF(N140="základní",J140,0)</f>
        <v>0</v>
      </c>
      <c r="BF140" s="9">
        <f>IF(N140="snížená",J140,0)</f>
        <v>0</v>
      </c>
      <c r="BG140" s="9">
        <f>IF(N140="zákl. přenesená",J140,0)</f>
        <v>0</v>
      </c>
      <c r="BH140" s="9">
        <f>IF(N140="sníž. přenesená",J140,0)</f>
        <v>0</v>
      </c>
      <c r="BI140" s="9">
        <f>IF(N140="nulová",J140,0)</f>
        <v>0</v>
      </c>
      <c r="BJ140" s="8" t="s">
        <v>1</v>
      </c>
      <c r="BK140" s="9">
        <f>ROUND(I140*H140,2)</f>
        <v>0</v>
      </c>
      <c r="BL140" s="8" t="s">
        <v>18</v>
      </c>
      <c r="BM140" s="7" t="s">
        <v>156</v>
      </c>
    </row>
    <row r="141" spans="1:65" s="2" customFormat="1" ht="33" customHeight="1" x14ac:dyDescent="0.25">
      <c r="A141" s="3"/>
      <c r="B141" s="21"/>
      <c r="C141" s="20" t="s">
        <v>13</v>
      </c>
      <c r="D141" s="20" t="s">
        <v>4</v>
      </c>
      <c r="E141" s="19" t="s">
        <v>21</v>
      </c>
      <c r="F141" s="18" t="s">
        <v>20</v>
      </c>
      <c r="G141" s="17" t="s">
        <v>10</v>
      </c>
      <c r="H141" s="16">
        <v>550.625</v>
      </c>
      <c r="I141" s="176">
        <v>0</v>
      </c>
      <c r="J141" s="15">
        <f>ROUND(I141*H141,2)</f>
        <v>0</v>
      </c>
      <c r="K141" s="14"/>
      <c r="L141" s="4"/>
      <c r="M141" s="25" t="s">
        <v>6</v>
      </c>
      <c r="N141" s="24" t="s">
        <v>5</v>
      </c>
      <c r="O141" s="23">
        <v>6.8000000000000005E-2</v>
      </c>
      <c r="P141" s="23">
        <f>O141*H141</f>
        <v>37.442500000000003</v>
      </c>
      <c r="Q141" s="23">
        <v>2.9E-4</v>
      </c>
      <c r="R141" s="23">
        <f>Q141*H141</f>
        <v>0.15968125</v>
      </c>
      <c r="S141" s="23">
        <v>0</v>
      </c>
      <c r="T141" s="22">
        <f>S141*H141</f>
        <v>0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R141" s="7" t="s">
        <v>18</v>
      </c>
      <c r="AT141" s="7" t="s">
        <v>4</v>
      </c>
      <c r="AU141" s="7" t="s">
        <v>19</v>
      </c>
      <c r="AY141" s="8" t="s">
        <v>2</v>
      </c>
      <c r="BE141" s="9">
        <f>IF(N141="základní",J141,0)</f>
        <v>0</v>
      </c>
      <c r="BF141" s="9">
        <f>IF(N141="snížená",J141,0)</f>
        <v>0</v>
      </c>
      <c r="BG141" s="9">
        <f>IF(N141="zákl. přenesená",J141,0)</f>
        <v>0</v>
      </c>
      <c r="BH141" s="9">
        <f>IF(N141="sníž. přenesená",J141,0)</f>
        <v>0</v>
      </c>
      <c r="BI141" s="9">
        <f>IF(N141="nulová",J141,0)</f>
        <v>0</v>
      </c>
      <c r="BJ141" s="8" t="s">
        <v>1</v>
      </c>
      <c r="BK141" s="9">
        <f>ROUND(I141*H141,2)</f>
        <v>0</v>
      </c>
      <c r="BL141" s="8" t="s">
        <v>18</v>
      </c>
      <c r="BM141" s="7" t="s">
        <v>155</v>
      </c>
    </row>
    <row r="142" spans="1:65" s="26" customFormat="1" ht="25.9" customHeight="1" x14ac:dyDescent="0.2">
      <c r="B142" s="34"/>
      <c r="D142" s="28" t="s">
        <v>15</v>
      </c>
      <c r="E142" s="36" t="s">
        <v>17</v>
      </c>
      <c r="F142" s="36" t="s">
        <v>16</v>
      </c>
      <c r="J142" s="35">
        <f>BK142</f>
        <v>0</v>
      </c>
      <c r="L142" s="34"/>
      <c r="M142" s="33"/>
      <c r="N142" s="31"/>
      <c r="O142" s="31"/>
      <c r="P142" s="32">
        <f>SUM(P143:P143)</f>
        <v>0</v>
      </c>
      <c r="Q142" s="31"/>
      <c r="R142" s="32">
        <f>SUM(R143:R143)</f>
        <v>0</v>
      </c>
      <c r="S142" s="31"/>
      <c r="T142" s="30">
        <f>SUM(T143:T143)</f>
        <v>0</v>
      </c>
      <c r="AR142" s="28" t="s">
        <v>1</v>
      </c>
      <c r="AT142" s="29" t="s">
        <v>15</v>
      </c>
      <c r="AU142" s="29" t="s">
        <v>14</v>
      </c>
      <c r="AY142" s="28" t="s">
        <v>2</v>
      </c>
      <c r="BK142" s="27">
        <f>SUM(BK143:BK143)</f>
        <v>0</v>
      </c>
    </row>
    <row r="143" spans="1:65" s="2" customFormat="1" ht="16.5" customHeight="1" x14ac:dyDescent="0.25">
      <c r="A143" s="3"/>
      <c r="B143" s="21"/>
      <c r="C143" s="20" t="s">
        <v>8</v>
      </c>
      <c r="D143" s="20" t="s">
        <v>4</v>
      </c>
      <c r="E143" s="19" t="s">
        <v>12</v>
      </c>
      <c r="F143" s="18" t="s">
        <v>11</v>
      </c>
      <c r="G143" s="17" t="s">
        <v>10</v>
      </c>
      <c r="H143" s="16">
        <v>10</v>
      </c>
      <c r="I143" s="176">
        <v>0</v>
      </c>
      <c r="J143" s="15">
        <f>ROUND(I143*H143,2)</f>
        <v>0</v>
      </c>
      <c r="K143" s="14"/>
      <c r="L143" s="4"/>
      <c r="M143" s="25" t="s">
        <v>6</v>
      </c>
      <c r="N143" s="24" t="s">
        <v>5</v>
      </c>
      <c r="O143" s="23">
        <v>0</v>
      </c>
      <c r="P143" s="23">
        <f>O143*H143</f>
        <v>0</v>
      </c>
      <c r="Q143" s="23">
        <v>0</v>
      </c>
      <c r="R143" s="23">
        <f>Q143*H143</f>
        <v>0</v>
      </c>
      <c r="S143" s="23">
        <v>0</v>
      </c>
      <c r="T143" s="22">
        <f>S143*H143</f>
        <v>0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R143" s="7" t="s">
        <v>0</v>
      </c>
      <c r="AT143" s="7" t="s">
        <v>4</v>
      </c>
      <c r="AU143" s="7" t="s">
        <v>3</v>
      </c>
      <c r="AY143" s="8" t="s">
        <v>2</v>
      </c>
      <c r="BE143" s="9">
        <f>IF(N143="základní",J143,0)</f>
        <v>0</v>
      </c>
      <c r="BF143" s="9">
        <f>IF(N143="snížená",J143,0)</f>
        <v>0</v>
      </c>
      <c r="BG143" s="9">
        <f>IF(N143="zákl. přenesená",J143,0)</f>
        <v>0</v>
      </c>
      <c r="BH143" s="9">
        <f>IF(N143="sníž. přenesená",J143,0)</f>
        <v>0</v>
      </c>
      <c r="BI143" s="9">
        <f>IF(N143="nulová",J143,0)</f>
        <v>0</v>
      </c>
      <c r="BJ143" s="8" t="s">
        <v>1</v>
      </c>
      <c r="BK143" s="9">
        <f>ROUND(I143*H143,2)</f>
        <v>0</v>
      </c>
      <c r="BL143" s="8" t="s">
        <v>0</v>
      </c>
      <c r="BM143" s="7" t="s">
        <v>154</v>
      </c>
    </row>
    <row r="144" spans="1:65" s="2" customFormat="1" ht="6.95" customHeight="1" x14ac:dyDescent="0.25">
      <c r="A144" s="3"/>
      <c r="B144" s="6"/>
      <c r="C144" s="5"/>
      <c r="D144" s="5"/>
      <c r="E144" s="5"/>
      <c r="F144" s="5"/>
      <c r="G144" s="5"/>
      <c r="H144" s="5"/>
      <c r="I144" s="5"/>
      <c r="J144" s="5"/>
      <c r="K144" s="5"/>
      <c r="L144" s="4"/>
      <c r="M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</sheetData>
  <autoFilter ref="C122:K143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7EC0-155E-4E8A-B342-F91305A7A376}">
  <sheetPr>
    <pageSetUpPr fitToPage="1"/>
  </sheetPr>
  <dimension ref="A1:BM156"/>
  <sheetViews>
    <sheetView showGridLines="0" topLeftCell="A119" workbookViewId="0">
      <selection activeCell="I126" sqref="I126"/>
    </sheetView>
  </sheetViews>
  <sheetFormatPr defaultRowHeight="11.25" x14ac:dyDescent="0.2"/>
  <cols>
    <col min="1" max="1" width="7.140625" style="1" customWidth="1"/>
    <col min="2" max="2" width="1" style="1" customWidth="1"/>
    <col min="3" max="3" width="3.5703125" style="1" customWidth="1"/>
    <col min="4" max="4" width="3.7109375" style="1" customWidth="1"/>
    <col min="5" max="5" width="14.7109375" style="1" customWidth="1"/>
    <col min="6" max="6" width="43.5703125" style="1" customWidth="1"/>
    <col min="7" max="7" width="6.42578125" style="1" customWidth="1"/>
    <col min="8" max="8" width="12" style="1" customWidth="1"/>
    <col min="9" max="9" width="13.5703125" style="1" customWidth="1"/>
    <col min="10" max="10" width="19.140625" style="1" customWidth="1"/>
    <col min="11" max="11" width="19.140625" style="1" hidden="1" customWidth="1"/>
    <col min="12" max="12" width="8" style="1" customWidth="1"/>
    <col min="13" max="13" width="9.28515625" style="1" hidden="1" customWidth="1"/>
    <col min="14" max="14" width="9.140625" style="1"/>
    <col min="15" max="20" width="12.140625" style="1" hidden="1" customWidth="1"/>
    <col min="21" max="21" width="14" style="1" hidden="1" customWidth="1"/>
    <col min="22" max="22" width="10.5703125" style="1" customWidth="1"/>
    <col min="23" max="23" width="14" style="1" customWidth="1"/>
    <col min="24" max="24" width="10.5703125" style="1" customWidth="1"/>
    <col min="25" max="25" width="12.85546875" style="1" customWidth="1"/>
    <col min="26" max="26" width="9.42578125" style="1" customWidth="1"/>
    <col min="27" max="27" width="12.85546875" style="1" customWidth="1"/>
    <col min="28" max="28" width="14" style="1" customWidth="1"/>
    <col min="29" max="29" width="9.42578125" style="1" customWidth="1"/>
    <col min="30" max="30" width="12.85546875" style="1" customWidth="1"/>
    <col min="31" max="31" width="14" style="1" customWidth="1"/>
    <col min="32" max="16384" width="9.140625" style="1"/>
  </cols>
  <sheetData>
    <row r="1" spans="1:46" x14ac:dyDescent="0.2">
      <c r="A1" s="124"/>
    </row>
    <row r="2" spans="1:46" ht="36.950000000000003" customHeight="1" x14ac:dyDescent="0.2">
      <c r="L2" s="180" t="s">
        <v>107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8" t="s">
        <v>121</v>
      </c>
    </row>
    <row r="3" spans="1:46" ht="6.95" customHeight="1" x14ac:dyDescent="0.2">
      <c r="B3" s="123"/>
      <c r="C3" s="122"/>
      <c r="D3" s="122"/>
      <c r="E3" s="122"/>
      <c r="F3" s="122"/>
      <c r="G3" s="122"/>
      <c r="H3" s="122"/>
      <c r="I3" s="122"/>
      <c r="J3" s="122"/>
      <c r="K3" s="122"/>
      <c r="L3" s="102"/>
      <c r="AT3" s="8" t="s">
        <v>19</v>
      </c>
    </row>
    <row r="4" spans="1:46" ht="24.95" customHeight="1" x14ac:dyDescent="0.2">
      <c r="B4" s="102"/>
      <c r="D4" s="80" t="s">
        <v>106</v>
      </c>
      <c r="L4" s="102"/>
      <c r="M4" s="121" t="s">
        <v>105</v>
      </c>
      <c r="AT4" s="8" t="s">
        <v>26</v>
      </c>
    </row>
    <row r="5" spans="1:46" ht="6.95" customHeight="1" x14ac:dyDescent="0.2">
      <c r="B5" s="102"/>
      <c r="L5" s="102"/>
    </row>
    <row r="6" spans="1:46" ht="12" customHeight="1" x14ac:dyDescent="0.2">
      <c r="B6" s="102"/>
      <c r="D6" s="77" t="s">
        <v>71</v>
      </c>
      <c r="L6" s="102"/>
    </row>
    <row r="7" spans="1:46" ht="16.5" customHeight="1" x14ac:dyDescent="0.2">
      <c r="B7" s="102"/>
      <c r="E7" s="212" t="str">
        <f>'Rekapitulace stavby'!K6</f>
        <v>Technické místnosti  - oprava</v>
      </c>
      <c r="F7" s="213"/>
      <c r="G7" s="213"/>
      <c r="H7" s="213"/>
      <c r="L7" s="102"/>
    </row>
    <row r="8" spans="1:46" s="2" customFormat="1" ht="12" customHeight="1" x14ac:dyDescent="0.25">
      <c r="A8" s="3"/>
      <c r="B8" s="4"/>
      <c r="C8" s="3"/>
      <c r="D8" s="77" t="s">
        <v>70</v>
      </c>
      <c r="E8" s="3"/>
      <c r="F8" s="3"/>
      <c r="G8" s="3"/>
      <c r="H8" s="3"/>
      <c r="I8" s="3"/>
      <c r="J8" s="3"/>
      <c r="K8" s="3"/>
      <c r="L8" s="7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46" s="2" customFormat="1" ht="16.5" customHeight="1" x14ac:dyDescent="0.25">
      <c r="A9" s="3"/>
      <c r="B9" s="4"/>
      <c r="C9" s="3"/>
      <c r="D9" s="3"/>
      <c r="E9" s="197" t="s">
        <v>197</v>
      </c>
      <c r="F9" s="211"/>
      <c r="G9" s="211"/>
      <c r="H9" s="211"/>
      <c r="I9" s="3"/>
      <c r="J9" s="3"/>
      <c r="K9" s="3"/>
      <c r="L9" s="75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46" s="2" customFormat="1" x14ac:dyDescent="0.25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L10" s="7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46" s="2" customFormat="1" ht="12" customHeight="1" x14ac:dyDescent="0.25">
      <c r="A11" s="3"/>
      <c r="B11" s="4"/>
      <c r="C11" s="3"/>
      <c r="D11" s="77" t="s">
        <v>104</v>
      </c>
      <c r="E11" s="3"/>
      <c r="F11" s="78" t="s">
        <v>6</v>
      </c>
      <c r="G11" s="3"/>
      <c r="H11" s="3"/>
      <c r="I11" s="77" t="s">
        <v>103</v>
      </c>
      <c r="J11" s="78" t="s">
        <v>6</v>
      </c>
      <c r="K11" s="3"/>
      <c r="L11" s="75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46" s="2" customFormat="1" ht="12" customHeight="1" x14ac:dyDescent="0.25">
      <c r="A12" s="3"/>
      <c r="B12" s="4"/>
      <c r="C12" s="3"/>
      <c r="D12" s="77" t="s">
        <v>69</v>
      </c>
      <c r="E12" s="3"/>
      <c r="F12" s="78" t="s">
        <v>102</v>
      </c>
      <c r="G12" s="3"/>
      <c r="H12" s="3"/>
      <c r="I12" s="77" t="s">
        <v>68</v>
      </c>
      <c r="J12" s="79" t="str">
        <f>'Rekapitulace stavby'!AN8</f>
        <v>8. 10. 2024</v>
      </c>
      <c r="K12" s="3"/>
      <c r="L12" s="7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46" s="2" customFormat="1" ht="10.9" customHeight="1" x14ac:dyDescent="0.25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75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46" s="2" customFormat="1" ht="12" customHeight="1" x14ac:dyDescent="0.25">
      <c r="A14" s="3"/>
      <c r="B14" s="4"/>
      <c r="C14" s="3"/>
      <c r="D14" s="77" t="s">
        <v>67</v>
      </c>
      <c r="E14" s="3"/>
      <c r="F14" s="3"/>
      <c r="G14" s="3"/>
      <c r="H14" s="3"/>
      <c r="I14" s="77" t="s">
        <v>101</v>
      </c>
      <c r="J14" s="78" t="str">
        <f>IF('Rekapitulace stavby'!AN10="","",'Rekapitulace stavby'!AN10)</f>
        <v/>
      </c>
      <c r="K14" s="3"/>
      <c r="L14" s="7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46" s="2" customFormat="1" ht="18" customHeight="1" x14ac:dyDescent="0.25">
      <c r="A15" s="3"/>
      <c r="B15" s="4"/>
      <c r="C15" s="3"/>
      <c r="D15" s="3"/>
      <c r="E15" s="78" t="str">
        <f>IF('Rekapitulace stavby'!E11="","",'Rekapitulace stavby'!E11)</f>
        <v xml:space="preserve"> </v>
      </c>
      <c r="F15" s="3"/>
      <c r="G15" s="3"/>
      <c r="H15" s="3"/>
      <c r="I15" s="77" t="s">
        <v>100</v>
      </c>
      <c r="J15" s="78" t="str">
        <f>IF('Rekapitulace stavby'!AN11="","",'Rekapitulace stavby'!AN11)</f>
        <v/>
      </c>
      <c r="K15" s="3"/>
      <c r="L15" s="75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46" s="2" customFormat="1" ht="6.95" customHeight="1" x14ac:dyDescent="0.25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75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2" customFormat="1" ht="12" customHeight="1" x14ac:dyDescent="0.25">
      <c r="A17" s="3"/>
      <c r="B17" s="4"/>
      <c r="C17" s="3"/>
      <c r="D17" s="77" t="s">
        <v>65</v>
      </c>
      <c r="E17" s="3"/>
      <c r="F17" s="3"/>
      <c r="G17" s="3"/>
      <c r="H17" s="3"/>
      <c r="I17" s="77" t="s">
        <v>101</v>
      </c>
      <c r="J17" s="78" t="str">
        <f>'Rekapitulace stavby'!AN13</f>
        <v/>
      </c>
      <c r="K17" s="3"/>
      <c r="L17" s="7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2" customFormat="1" ht="18" customHeight="1" x14ac:dyDescent="0.25">
      <c r="A18" s="3"/>
      <c r="B18" s="4"/>
      <c r="C18" s="3"/>
      <c r="D18" s="3"/>
      <c r="E18" s="186" t="str">
        <f>'Rekapitulace stavby'!E14</f>
        <v xml:space="preserve"> </v>
      </c>
      <c r="F18" s="186"/>
      <c r="G18" s="186"/>
      <c r="H18" s="186"/>
      <c r="I18" s="77" t="s">
        <v>100</v>
      </c>
      <c r="J18" s="78" t="str">
        <f>'Rekapitulace stavby'!AN14</f>
        <v/>
      </c>
      <c r="K18" s="3"/>
      <c r="L18" s="7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 ht="6.95" customHeight="1" x14ac:dyDescent="0.25">
      <c r="A19" s="3"/>
      <c r="B19" s="4"/>
      <c r="C19" s="3"/>
      <c r="D19" s="3"/>
      <c r="E19" s="3"/>
      <c r="F19" s="3"/>
      <c r="G19" s="3"/>
      <c r="H19" s="3"/>
      <c r="I19" s="3"/>
      <c r="J19" s="3"/>
      <c r="K19" s="3"/>
      <c r="L19" s="75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 ht="12" customHeight="1" x14ac:dyDescent="0.25">
      <c r="A20" s="3"/>
      <c r="B20" s="4"/>
      <c r="C20" s="3"/>
      <c r="D20" s="77" t="s">
        <v>66</v>
      </c>
      <c r="E20" s="3"/>
      <c r="F20" s="3"/>
      <c r="G20" s="3"/>
      <c r="H20" s="3"/>
      <c r="I20" s="77" t="s">
        <v>101</v>
      </c>
      <c r="J20" s="78" t="str">
        <f>IF('Rekapitulace stavby'!AN16="","",'Rekapitulace stavby'!AN16)</f>
        <v/>
      </c>
      <c r="K20" s="3"/>
      <c r="L20" s="75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 ht="18" customHeight="1" x14ac:dyDescent="0.25">
      <c r="A21" s="3"/>
      <c r="B21" s="4"/>
      <c r="C21" s="3"/>
      <c r="D21" s="3"/>
      <c r="E21" s="78" t="str">
        <f>IF('Rekapitulace stavby'!E17="","",'Rekapitulace stavby'!E17)</f>
        <v xml:space="preserve"> </v>
      </c>
      <c r="F21" s="3"/>
      <c r="G21" s="3"/>
      <c r="H21" s="3"/>
      <c r="I21" s="77" t="s">
        <v>100</v>
      </c>
      <c r="J21" s="78" t="str">
        <f>IF('Rekapitulace stavby'!AN17="","",'Rekapitulace stavby'!AN17)</f>
        <v/>
      </c>
      <c r="K21" s="3"/>
      <c r="L21" s="75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 ht="6.95" customHeight="1" x14ac:dyDescent="0.25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7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 ht="12" customHeight="1" x14ac:dyDescent="0.25">
      <c r="A23" s="3"/>
      <c r="B23" s="4"/>
      <c r="C23" s="3"/>
      <c r="D23" s="77" t="s">
        <v>64</v>
      </c>
      <c r="E23" s="3"/>
      <c r="F23" s="3"/>
      <c r="G23" s="3"/>
      <c r="H23" s="3"/>
      <c r="I23" s="77" t="s">
        <v>101</v>
      </c>
      <c r="J23" s="78" t="str">
        <f>IF('Rekapitulace stavby'!AN19="","",'Rekapitulace stavby'!AN19)</f>
        <v/>
      </c>
      <c r="K23" s="3"/>
      <c r="L23" s="75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 ht="18" customHeight="1" x14ac:dyDescent="0.25">
      <c r="A24" s="3"/>
      <c r="B24" s="4"/>
      <c r="C24" s="3"/>
      <c r="D24" s="3"/>
      <c r="E24" s="78" t="str">
        <f>IF('Rekapitulace stavby'!E20="","",'Rekapitulace stavby'!E20)</f>
        <v xml:space="preserve"> </v>
      </c>
      <c r="F24" s="3"/>
      <c r="G24" s="3"/>
      <c r="H24" s="3"/>
      <c r="I24" s="77" t="s">
        <v>100</v>
      </c>
      <c r="J24" s="78" t="str">
        <f>IF('Rekapitulace stavby'!AN20="","",'Rekapitulace stavby'!AN20)</f>
        <v/>
      </c>
      <c r="K24" s="3"/>
      <c r="L24" s="7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 ht="6.95" customHeight="1" x14ac:dyDescent="0.25">
      <c r="A25" s="3"/>
      <c r="B25" s="4"/>
      <c r="C25" s="3"/>
      <c r="D25" s="3"/>
      <c r="E25" s="3"/>
      <c r="F25" s="3"/>
      <c r="G25" s="3"/>
      <c r="H25" s="3"/>
      <c r="I25" s="3"/>
      <c r="J25" s="3"/>
      <c r="K25" s="3"/>
      <c r="L25" s="75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 ht="12" customHeight="1" x14ac:dyDescent="0.25">
      <c r="A26" s="3"/>
      <c r="B26" s="4"/>
      <c r="C26" s="3"/>
      <c r="D26" s="77" t="s">
        <v>99</v>
      </c>
      <c r="E26" s="3"/>
      <c r="F26" s="3"/>
      <c r="G26" s="3"/>
      <c r="H26" s="3"/>
      <c r="I26" s="3"/>
      <c r="J26" s="3"/>
      <c r="K26" s="3"/>
      <c r="L26" s="75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117" customFormat="1" ht="16.5" customHeight="1" x14ac:dyDescent="0.25">
      <c r="A27" s="118"/>
      <c r="B27" s="120"/>
      <c r="C27" s="118"/>
      <c r="D27" s="118"/>
      <c r="E27" s="188" t="s">
        <v>6</v>
      </c>
      <c r="F27" s="188"/>
      <c r="G27" s="188"/>
      <c r="H27" s="188"/>
      <c r="I27" s="118"/>
      <c r="J27" s="118"/>
      <c r="K27" s="118"/>
      <c r="L27" s="119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s="2" customFormat="1" ht="6.95" customHeight="1" x14ac:dyDescent="0.25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75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 ht="6.95" customHeight="1" x14ac:dyDescent="0.25">
      <c r="A29" s="3"/>
      <c r="B29" s="4"/>
      <c r="C29" s="3"/>
      <c r="D29" s="58"/>
      <c r="E29" s="58"/>
      <c r="F29" s="58"/>
      <c r="G29" s="58"/>
      <c r="H29" s="58"/>
      <c r="I29" s="58"/>
      <c r="J29" s="58"/>
      <c r="K29" s="58"/>
      <c r="L29" s="75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 ht="25.35" customHeight="1" x14ac:dyDescent="0.25">
      <c r="A30" s="3"/>
      <c r="B30" s="4"/>
      <c r="C30" s="3"/>
      <c r="D30" s="116" t="s">
        <v>98</v>
      </c>
      <c r="E30" s="3"/>
      <c r="F30" s="3"/>
      <c r="G30" s="3"/>
      <c r="H30" s="3"/>
      <c r="I30" s="3"/>
      <c r="J30" s="93">
        <f>ROUND(J123, 2)</f>
        <v>0</v>
      </c>
      <c r="K30" s="3"/>
      <c r="L30" s="7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 ht="6.95" customHeight="1" x14ac:dyDescent="0.25">
      <c r="A31" s="3"/>
      <c r="B31" s="4"/>
      <c r="C31" s="3"/>
      <c r="D31" s="58"/>
      <c r="E31" s="58"/>
      <c r="F31" s="58"/>
      <c r="G31" s="58"/>
      <c r="H31" s="58"/>
      <c r="I31" s="58"/>
      <c r="J31" s="58"/>
      <c r="K31" s="58"/>
      <c r="L31" s="75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2" customFormat="1" ht="14.45" customHeight="1" x14ac:dyDescent="0.25">
      <c r="A32" s="3"/>
      <c r="B32" s="4"/>
      <c r="C32" s="3"/>
      <c r="D32" s="3"/>
      <c r="E32" s="3"/>
      <c r="F32" s="115" t="s">
        <v>97</v>
      </c>
      <c r="G32" s="3"/>
      <c r="H32" s="3"/>
      <c r="I32" s="115" t="s">
        <v>96</v>
      </c>
      <c r="J32" s="115" t="s">
        <v>95</v>
      </c>
      <c r="K32" s="3"/>
      <c r="L32" s="75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2" customFormat="1" ht="14.45" hidden="1" customHeight="1" x14ac:dyDescent="0.25">
      <c r="A33" s="3"/>
      <c r="B33" s="4"/>
      <c r="C33" s="3"/>
      <c r="D33" s="114" t="s">
        <v>54</v>
      </c>
      <c r="E33" s="77" t="s">
        <v>94</v>
      </c>
      <c r="F33" s="112">
        <f>ROUND((SUM(BE123:BE155)),  2)</f>
        <v>0</v>
      </c>
      <c r="G33" s="3"/>
      <c r="H33" s="3"/>
      <c r="I33" s="113">
        <v>0.21</v>
      </c>
      <c r="J33" s="112">
        <f>ROUND(((SUM(BE123:BE155))*I33),  2)</f>
        <v>0</v>
      </c>
      <c r="K33" s="3"/>
      <c r="L33" s="75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2" customFormat="1" ht="14.45" hidden="1" customHeight="1" x14ac:dyDescent="0.25">
      <c r="A34" s="3"/>
      <c r="B34" s="4"/>
      <c r="C34" s="3"/>
      <c r="D34" s="3"/>
      <c r="E34" s="77" t="s">
        <v>93</v>
      </c>
      <c r="F34" s="112">
        <f>ROUND((SUM(BF123:BF155)),  2)</f>
        <v>0</v>
      </c>
      <c r="G34" s="3"/>
      <c r="H34" s="3"/>
      <c r="I34" s="113">
        <v>0.12</v>
      </c>
      <c r="J34" s="112">
        <f>ROUND(((SUM(BF123:BF155))*I34),  2)</f>
        <v>0</v>
      </c>
      <c r="K34" s="3"/>
      <c r="L34" s="7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2" customFormat="1" ht="14.45" customHeight="1" x14ac:dyDescent="0.25">
      <c r="A35" s="3"/>
      <c r="B35" s="4"/>
      <c r="C35" s="3"/>
      <c r="D35" s="77" t="s">
        <v>54</v>
      </c>
      <c r="E35" s="77" t="s">
        <v>5</v>
      </c>
      <c r="F35" s="112">
        <f>ROUND((SUM(BG123:BG155)),  2)</f>
        <v>0</v>
      </c>
      <c r="G35" s="3"/>
      <c r="H35" s="3"/>
      <c r="I35" s="113">
        <v>0.21</v>
      </c>
      <c r="J35" s="112">
        <f>0</f>
        <v>0</v>
      </c>
      <c r="K35" s="3"/>
      <c r="L35" s="75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2" customFormat="1" ht="14.45" customHeight="1" x14ac:dyDescent="0.25">
      <c r="A36" s="3"/>
      <c r="B36" s="4"/>
      <c r="C36" s="3"/>
      <c r="D36" s="3"/>
      <c r="E36" s="77" t="s">
        <v>92</v>
      </c>
      <c r="F36" s="112">
        <f>ROUND((SUM(BH123:BH155)),  2)</f>
        <v>0</v>
      </c>
      <c r="G36" s="3"/>
      <c r="H36" s="3"/>
      <c r="I36" s="113">
        <v>0.12</v>
      </c>
      <c r="J36" s="112">
        <f>0</f>
        <v>0</v>
      </c>
      <c r="K36" s="3"/>
      <c r="L36" s="7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2" customFormat="1" ht="14.45" hidden="1" customHeight="1" x14ac:dyDescent="0.25">
      <c r="A37" s="3"/>
      <c r="B37" s="4"/>
      <c r="C37" s="3"/>
      <c r="D37" s="3"/>
      <c r="E37" s="77" t="s">
        <v>91</v>
      </c>
      <c r="F37" s="112">
        <f>ROUND((SUM(BI123:BI155)),  2)</f>
        <v>0</v>
      </c>
      <c r="G37" s="3"/>
      <c r="H37" s="3"/>
      <c r="I37" s="113">
        <v>0</v>
      </c>
      <c r="J37" s="112">
        <f>0</f>
        <v>0</v>
      </c>
      <c r="K37" s="3"/>
      <c r="L37" s="75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2" customFormat="1" ht="6.95" customHeight="1" x14ac:dyDescent="0.25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7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2" customFormat="1" ht="25.35" customHeight="1" x14ac:dyDescent="0.25">
      <c r="A39" s="3"/>
      <c r="B39" s="4"/>
      <c r="C39" s="95"/>
      <c r="D39" s="111" t="s">
        <v>90</v>
      </c>
      <c r="E39" s="108"/>
      <c r="F39" s="108"/>
      <c r="G39" s="110" t="s">
        <v>89</v>
      </c>
      <c r="H39" s="109" t="s">
        <v>88</v>
      </c>
      <c r="I39" s="108"/>
      <c r="J39" s="107">
        <f>SUM(J30:J37)</f>
        <v>0</v>
      </c>
      <c r="K39" s="106"/>
      <c r="L39" s="75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2" customFormat="1" ht="14.45" customHeight="1" x14ac:dyDescent="0.25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7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4.45" customHeight="1" x14ac:dyDescent="0.2">
      <c r="B41" s="102"/>
      <c r="L41" s="102"/>
    </row>
    <row r="42" spans="1:31" ht="14.45" customHeight="1" x14ac:dyDescent="0.2">
      <c r="B42" s="102"/>
      <c r="L42" s="102"/>
    </row>
    <row r="43" spans="1:31" ht="14.45" customHeight="1" x14ac:dyDescent="0.2">
      <c r="B43" s="102"/>
      <c r="L43" s="102"/>
    </row>
    <row r="44" spans="1:31" ht="14.45" customHeight="1" x14ac:dyDescent="0.2">
      <c r="B44" s="102"/>
      <c r="L44" s="102"/>
    </row>
    <row r="45" spans="1:31" ht="14.45" customHeight="1" x14ac:dyDescent="0.2">
      <c r="B45" s="102"/>
      <c r="L45" s="102"/>
    </row>
    <row r="46" spans="1:31" ht="14.45" customHeight="1" x14ac:dyDescent="0.2">
      <c r="B46" s="102"/>
      <c r="L46" s="102"/>
    </row>
    <row r="47" spans="1:31" ht="14.45" customHeight="1" x14ac:dyDescent="0.2">
      <c r="B47" s="102"/>
      <c r="L47" s="102"/>
    </row>
    <row r="48" spans="1:31" ht="14.45" customHeight="1" x14ac:dyDescent="0.2">
      <c r="B48" s="102"/>
      <c r="L48" s="102"/>
    </row>
    <row r="49" spans="1:31" ht="14.45" customHeight="1" x14ac:dyDescent="0.2">
      <c r="B49" s="102"/>
      <c r="L49" s="102"/>
    </row>
    <row r="50" spans="1:31" s="2" customFormat="1" ht="14.45" customHeight="1" x14ac:dyDescent="0.25">
      <c r="B50" s="75"/>
      <c r="D50" s="104" t="s">
        <v>87</v>
      </c>
      <c r="E50" s="105"/>
      <c r="F50" s="105"/>
      <c r="G50" s="104" t="s">
        <v>86</v>
      </c>
      <c r="H50" s="105"/>
      <c r="I50" s="105"/>
      <c r="J50" s="105"/>
      <c r="K50" s="105"/>
      <c r="L50" s="75"/>
    </row>
    <row r="51" spans="1:31" x14ac:dyDescent="0.2">
      <c r="B51" s="102"/>
      <c r="L51" s="102"/>
    </row>
    <row r="52" spans="1:31" x14ac:dyDescent="0.2">
      <c r="B52" s="102"/>
      <c r="L52" s="102"/>
    </row>
    <row r="53" spans="1:31" x14ac:dyDescent="0.2">
      <c r="B53" s="102"/>
      <c r="L53" s="102"/>
    </row>
    <row r="54" spans="1:31" x14ac:dyDescent="0.2">
      <c r="B54" s="102"/>
      <c r="L54" s="102"/>
    </row>
    <row r="55" spans="1:31" x14ac:dyDescent="0.2">
      <c r="B55" s="102"/>
      <c r="L55" s="102"/>
    </row>
    <row r="56" spans="1:31" x14ac:dyDescent="0.2">
      <c r="B56" s="102"/>
      <c r="L56" s="102"/>
    </row>
    <row r="57" spans="1:31" x14ac:dyDescent="0.2">
      <c r="B57" s="102"/>
      <c r="L57" s="102"/>
    </row>
    <row r="58" spans="1:31" x14ac:dyDescent="0.2">
      <c r="B58" s="102"/>
      <c r="L58" s="102"/>
    </row>
    <row r="59" spans="1:31" x14ac:dyDescent="0.2">
      <c r="B59" s="102"/>
      <c r="L59" s="102"/>
    </row>
    <row r="60" spans="1:31" x14ac:dyDescent="0.2">
      <c r="B60" s="102"/>
      <c r="L60" s="102"/>
    </row>
    <row r="61" spans="1:31" s="2" customFormat="1" ht="12.75" x14ac:dyDescent="0.25">
      <c r="A61" s="3"/>
      <c r="B61" s="4"/>
      <c r="C61" s="3"/>
      <c r="D61" s="100" t="s">
        <v>83</v>
      </c>
      <c r="E61" s="98"/>
      <c r="F61" s="101" t="s">
        <v>82</v>
      </c>
      <c r="G61" s="100" t="s">
        <v>83</v>
      </c>
      <c r="H61" s="98"/>
      <c r="I61" s="98"/>
      <c r="J61" s="99" t="s">
        <v>82</v>
      </c>
      <c r="K61" s="98"/>
      <c r="L61" s="75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x14ac:dyDescent="0.2">
      <c r="B62" s="102"/>
      <c r="L62" s="102"/>
    </row>
    <row r="63" spans="1:31" x14ac:dyDescent="0.2">
      <c r="B63" s="102"/>
      <c r="L63" s="102"/>
    </row>
    <row r="64" spans="1:31" x14ac:dyDescent="0.2">
      <c r="B64" s="102"/>
      <c r="L64" s="102"/>
    </row>
    <row r="65" spans="1:31" s="2" customFormat="1" ht="12.75" x14ac:dyDescent="0.25">
      <c r="A65" s="3"/>
      <c r="B65" s="4"/>
      <c r="C65" s="3"/>
      <c r="D65" s="104" t="s">
        <v>85</v>
      </c>
      <c r="E65" s="103"/>
      <c r="F65" s="103"/>
      <c r="G65" s="104" t="s">
        <v>84</v>
      </c>
      <c r="H65" s="103"/>
      <c r="I65" s="103"/>
      <c r="J65" s="103"/>
      <c r="K65" s="103"/>
      <c r="L65" s="75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x14ac:dyDescent="0.2">
      <c r="B66" s="102"/>
      <c r="L66" s="102"/>
    </row>
    <row r="67" spans="1:31" x14ac:dyDescent="0.2">
      <c r="B67" s="102"/>
      <c r="L67" s="102"/>
    </row>
    <row r="68" spans="1:31" x14ac:dyDescent="0.2">
      <c r="B68" s="102"/>
      <c r="L68" s="102"/>
    </row>
    <row r="69" spans="1:31" x14ac:dyDescent="0.2">
      <c r="B69" s="102"/>
      <c r="L69" s="102"/>
    </row>
    <row r="70" spans="1:31" x14ac:dyDescent="0.2">
      <c r="B70" s="102"/>
      <c r="L70" s="102"/>
    </row>
    <row r="71" spans="1:31" x14ac:dyDescent="0.2">
      <c r="B71" s="102"/>
      <c r="L71" s="102"/>
    </row>
    <row r="72" spans="1:31" x14ac:dyDescent="0.2">
      <c r="B72" s="102"/>
      <c r="L72" s="102"/>
    </row>
    <row r="73" spans="1:31" x14ac:dyDescent="0.2">
      <c r="B73" s="102"/>
      <c r="L73" s="102"/>
    </row>
    <row r="74" spans="1:31" x14ac:dyDescent="0.2">
      <c r="B74" s="102"/>
      <c r="L74" s="102"/>
    </row>
    <row r="75" spans="1:31" x14ac:dyDescent="0.2">
      <c r="B75" s="102"/>
      <c r="L75" s="102"/>
    </row>
    <row r="76" spans="1:31" s="2" customFormat="1" ht="12.75" x14ac:dyDescent="0.25">
      <c r="A76" s="3"/>
      <c r="B76" s="4"/>
      <c r="C76" s="3"/>
      <c r="D76" s="100" t="s">
        <v>83</v>
      </c>
      <c r="E76" s="98"/>
      <c r="F76" s="101" t="s">
        <v>82</v>
      </c>
      <c r="G76" s="100" t="s">
        <v>83</v>
      </c>
      <c r="H76" s="98"/>
      <c r="I76" s="98"/>
      <c r="J76" s="99" t="s">
        <v>82</v>
      </c>
      <c r="K76" s="98"/>
      <c r="L76" s="75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2" customFormat="1" ht="14.45" customHeight="1" x14ac:dyDescent="0.25">
      <c r="A77" s="3"/>
      <c r="B77" s="6"/>
      <c r="C77" s="5"/>
      <c r="D77" s="5"/>
      <c r="E77" s="5"/>
      <c r="F77" s="5"/>
      <c r="G77" s="5"/>
      <c r="H77" s="5"/>
      <c r="I77" s="5"/>
      <c r="J77" s="5"/>
      <c r="K77" s="5"/>
      <c r="L77" s="75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81" spans="1:47" s="2" customFormat="1" ht="6.95" customHeight="1" x14ac:dyDescent="0.25">
      <c r="A81" s="3"/>
      <c r="B81" s="82"/>
      <c r="C81" s="81"/>
      <c r="D81" s="81"/>
      <c r="E81" s="81"/>
      <c r="F81" s="81"/>
      <c r="G81" s="81"/>
      <c r="H81" s="81"/>
      <c r="I81" s="81"/>
      <c r="J81" s="81"/>
      <c r="K81" s="81"/>
      <c r="L81" s="75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47" s="2" customFormat="1" ht="24.95" customHeight="1" x14ac:dyDescent="0.25">
      <c r="A82" s="3"/>
      <c r="B82" s="4"/>
      <c r="C82" s="80" t="s">
        <v>81</v>
      </c>
      <c r="D82" s="3"/>
      <c r="E82" s="3"/>
      <c r="F82" s="3"/>
      <c r="G82" s="3"/>
      <c r="H82" s="3"/>
      <c r="I82" s="3"/>
      <c r="J82" s="3"/>
      <c r="K82" s="3"/>
      <c r="L82" s="75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47" s="2" customFormat="1" ht="6.95" customHeight="1" x14ac:dyDescent="0.25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75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47" s="2" customFormat="1" ht="12" customHeight="1" x14ac:dyDescent="0.25">
      <c r="A84" s="3"/>
      <c r="B84" s="4"/>
      <c r="C84" s="77" t="s">
        <v>71</v>
      </c>
      <c r="D84" s="3"/>
      <c r="E84" s="3"/>
      <c r="F84" s="3"/>
      <c r="G84" s="3"/>
      <c r="H84" s="3"/>
      <c r="I84" s="3"/>
      <c r="J84" s="3"/>
      <c r="K84" s="3"/>
      <c r="L84" s="75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47" s="2" customFormat="1" ht="16.5" customHeight="1" x14ac:dyDescent="0.25">
      <c r="A85" s="3"/>
      <c r="B85" s="4"/>
      <c r="C85" s="3"/>
      <c r="D85" s="3"/>
      <c r="E85" s="212" t="str">
        <f>E7</f>
        <v>Technické místnosti  - oprava</v>
      </c>
      <c r="F85" s="213"/>
      <c r="G85" s="213"/>
      <c r="H85" s="213"/>
      <c r="I85" s="3"/>
      <c r="J85" s="3"/>
      <c r="K85" s="3"/>
      <c r="L85" s="75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47" s="2" customFormat="1" ht="12" customHeight="1" x14ac:dyDescent="0.25">
      <c r="A86" s="3"/>
      <c r="B86" s="4"/>
      <c r="C86" s="77" t="s">
        <v>70</v>
      </c>
      <c r="D86" s="3"/>
      <c r="E86" s="3"/>
      <c r="F86" s="3"/>
      <c r="G86" s="3"/>
      <c r="H86" s="3"/>
      <c r="I86" s="3"/>
      <c r="J86" s="3"/>
      <c r="K86" s="3"/>
      <c r="L86" s="75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47" s="2" customFormat="1" ht="16.5" customHeight="1" x14ac:dyDescent="0.25">
      <c r="A87" s="3"/>
      <c r="B87" s="4"/>
      <c r="C87" s="3"/>
      <c r="D87" s="3"/>
      <c r="E87" s="197" t="str">
        <f>E9</f>
        <v>241008002 - Budova S</v>
      </c>
      <c r="F87" s="211"/>
      <c r="G87" s="211"/>
      <c r="H87" s="211"/>
      <c r="I87" s="3"/>
      <c r="J87" s="3"/>
      <c r="K87" s="3"/>
      <c r="L87" s="75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47" s="2" customFormat="1" ht="6.95" customHeight="1" x14ac:dyDescent="0.25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75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47" s="2" customFormat="1" ht="12" customHeight="1" x14ac:dyDescent="0.25">
      <c r="A89" s="3"/>
      <c r="B89" s="4"/>
      <c r="C89" s="77" t="s">
        <v>69</v>
      </c>
      <c r="D89" s="3"/>
      <c r="E89" s="3"/>
      <c r="F89" s="78" t="str">
        <f>F12</f>
        <v xml:space="preserve"> </v>
      </c>
      <c r="G89" s="3"/>
      <c r="H89" s="3"/>
      <c r="I89" s="77" t="s">
        <v>68</v>
      </c>
      <c r="J89" s="79" t="str">
        <f>IF(J12="","",J12)</f>
        <v>8. 10. 2024</v>
      </c>
      <c r="K89" s="3"/>
      <c r="L89" s="75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47" s="2" customFormat="1" ht="6.95" customHeight="1" x14ac:dyDescent="0.25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75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47" s="2" customFormat="1" ht="15.2" customHeight="1" x14ac:dyDescent="0.25">
      <c r="A91" s="3"/>
      <c r="B91" s="4"/>
      <c r="C91" s="77" t="s">
        <v>67</v>
      </c>
      <c r="D91" s="3"/>
      <c r="E91" s="3"/>
      <c r="F91" s="78" t="str">
        <f>E15</f>
        <v xml:space="preserve"> </v>
      </c>
      <c r="G91" s="3"/>
      <c r="H91" s="3"/>
      <c r="I91" s="77" t="s">
        <v>66</v>
      </c>
      <c r="J91" s="76" t="str">
        <f>E21</f>
        <v xml:space="preserve"> </v>
      </c>
      <c r="K91" s="3"/>
      <c r="L91" s="75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47" s="2" customFormat="1" ht="15.2" customHeight="1" x14ac:dyDescent="0.25">
      <c r="A92" s="3"/>
      <c r="B92" s="4"/>
      <c r="C92" s="77" t="s">
        <v>65</v>
      </c>
      <c r="D92" s="3"/>
      <c r="E92" s="3"/>
      <c r="F92" s="78" t="str">
        <f>IF(E18="","",E18)</f>
        <v xml:space="preserve"> </v>
      </c>
      <c r="G92" s="3"/>
      <c r="H92" s="3"/>
      <c r="I92" s="77" t="s">
        <v>64</v>
      </c>
      <c r="J92" s="76" t="str">
        <f>E24</f>
        <v xml:space="preserve"> </v>
      </c>
      <c r="K92" s="3"/>
      <c r="L92" s="75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47" s="2" customFormat="1" ht="10.35" customHeight="1" x14ac:dyDescent="0.25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75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47" s="2" customFormat="1" ht="29.25" customHeight="1" x14ac:dyDescent="0.25">
      <c r="A94" s="3"/>
      <c r="B94" s="4"/>
      <c r="C94" s="97" t="s">
        <v>80</v>
      </c>
      <c r="D94" s="95"/>
      <c r="E94" s="95"/>
      <c r="F94" s="95"/>
      <c r="G94" s="95"/>
      <c r="H94" s="95"/>
      <c r="I94" s="95"/>
      <c r="J94" s="96" t="s">
        <v>56</v>
      </c>
      <c r="K94" s="95"/>
      <c r="L94" s="75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47" s="2" customFormat="1" ht="10.35" customHeight="1" x14ac:dyDescent="0.2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75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47" s="2" customFormat="1" ht="22.9" customHeight="1" x14ac:dyDescent="0.25">
      <c r="A96" s="3"/>
      <c r="B96" s="4"/>
      <c r="C96" s="94" t="s">
        <v>79</v>
      </c>
      <c r="D96" s="3"/>
      <c r="E96" s="3"/>
      <c r="F96" s="3"/>
      <c r="G96" s="3"/>
      <c r="H96" s="3"/>
      <c r="I96" s="3"/>
      <c r="J96" s="93">
        <f>J123</f>
        <v>0</v>
      </c>
      <c r="K96" s="3"/>
      <c r="L96" s="75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U96" s="8" t="s">
        <v>46</v>
      </c>
    </row>
    <row r="97" spans="1:31" s="83" customFormat="1" ht="24.95" customHeight="1" x14ac:dyDescent="0.25">
      <c r="B97" s="84"/>
      <c r="D97" s="87" t="s">
        <v>78</v>
      </c>
      <c r="E97" s="86"/>
      <c r="F97" s="86"/>
      <c r="G97" s="86"/>
      <c r="H97" s="86"/>
      <c r="I97" s="86"/>
      <c r="J97" s="85">
        <f>J124</f>
        <v>0</v>
      </c>
      <c r="L97" s="84"/>
    </row>
    <row r="98" spans="1:31" s="88" customFormat="1" ht="19.899999999999999" customHeight="1" x14ac:dyDescent="0.25">
      <c r="B98" s="89"/>
      <c r="D98" s="92" t="s">
        <v>77</v>
      </c>
      <c r="E98" s="91"/>
      <c r="F98" s="91"/>
      <c r="G98" s="91"/>
      <c r="H98" s="91"/>
      <c r="I98" s="91"/>
      <c r="J98" s="90">
        <f>J125</f>
        <v>0</v>
      </c>
      <c r="L98" s="89"/>
    </row>
    <row r="99" spans="1:31" s="88" customFormat="1" ht="19.899999999999999" customHeight="1" x14ac:dyDescent="0.25">
      <c r="B99" s="89"/>
      <c r="D99" s="92" t="s">
        <v>76</v>
      </c>
      <c r="E99" s="91"/>
      <c r="F99" s="91"/>
      <c r="G99" s="91"/>
      <c r="H99" s="91"/>
      <c r="I99" s="91"/>
      <c r="J99" s="90">
        <f>J132</f>
        <v>0</v>
      </c>
      <c r="L99" s="89"/>
    </row>
    <row r="100" spans="1:31" s="83" customFormat="1" ht="24.95" customHeight="1" x14ac:dyDescent="0.25">
      <c r="B100" s="84"/>
      <c r="D100" s="87" t="s">
        <v>75</v>
      </c>
      <c r="E100" s="86"/>
      <c r="F100" s="86"/>
      <c r="G100" s="86"/>
      <c r="H100" s="86"/>
      <c r="I100" s="86"/>
      <c r="J100" s="85">
        <f>J134</f>
        <v>0</v>
      </c>
      <c r="L100" s="84"/>
    </row>
    <row r="101" spans="1:31" s="88" customFormat="1" ht="19.899999999999999" customHeight="1" x14ac:dyDescent="0.25">
      <c r="B101" s="89"/>
      <c r="D101" s="92" t="s">
        <v>115</v>
      </c>
      <c r="E101" s="91"/>
      <c r="F101" s="91"/>
      <c r="G101" s="91"/>
      <c r="H101" s="91"/>
      <c r="I101" s="91"/>
      <c r="J101" s="90">
        <f>J135</f>
        <v>0</v>
      </c>
      <c r="L101" s="89"/>
    </row>
    <row r="102" spans="1:31" s="88" customFormat="1" ht="19.899999999999999" customHeight="1" x14ac:dyDescent="0.25">
      <c r="B102" s="89"/>
      <c r="D102" s="92" t="s">
        <v>74</v>
      </c>
      <c r="E102" s="91"/>
      <c r="F102" s="91"/>
      <c r="G102" s="91"/>
      <c r="H102" s="91"/>
      <c r="I102" s="91"/>
      <c r="J102" s="90">
        <f>J143</f>
        <v>0</v>
      </c>
      <c r="L102" s="89"/>
    </row>
    <row r="103" spans="1:31" s="83" customFormat="1" ht="24.95" customHeight="1" x14ac:dyDescent="0.25">
      <c r="B103" s="84"/>
      <c r="D103" s="87" t="s">
        <v>73</v>
      </c>
      <c r="E103" s="86"/>
      <c r="F103" s="86"/>
      <c r="G103" s="86"/>
      <c r="H103" s="86"/>
      <c r="I103" s="86"/>
      <c r="J103" s="85">
        <f>J154</f>
        <v>0</v>
      </c>
      <c r="L103" s="84"/>
    </row>
    <row r="104" spans="1:31" s="2" customFormat="1" ht="21.75" customHeight="1" x14ac:dyDescent="0.25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75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s="2" customFormat="1" ht="6.95" customHeight="1" x14ac:dyDescent="0.25">
      <c r="A105" s="3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75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9" spans="1:31" s="2" customFormat="1" ht="6.95" customHeight="1" x14ac:dyDescent="0.25">
      <c r="A109" s="3"/>
      <c r="B109" s="82"/>
      <c r="C109" s="81"/>
      <c r="D109" s="81"/>
      <c r="E109" s="81"/>
      <c r="F109" s="81"/>
      <c r="G109" s="81"/>
      <c r="H109" s="81"/>
      <c r="I109" s="81"/>
      <c r="J109" s="81"/>
      <c r="K109" s="81"/>
      <c r="L109" s="75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s="2" customFormat="1" ht="24.95" customHeight="1" x14ac:dyDescent="0.25">
      <c r="A110" s="3"/>
      <c r="B110" s="4"/>
      <c r="C110" s="80" t="s">
        <v>72</v>
      </c>
      <c r="D110" s="3"/>
      <c r="E110" s="3"/>
      <c r="F110" s="3"/>
      <c r="G110" s="3"/>
      <c r="H110" s="3"/>
      <c r="I110" s="3"/>
      <c r="J110" s="3"/>
      <c r="K110" s="3"/>
      <c r="L110" s="75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s="2" customFormat="1" ht="6.95" customHeight="1" x14ac:dyDescent="0.25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75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s="2" customFormat="1" ht="12" customHeight="1" x14ac:dyDescent="0.25">
      <c r="A112" s="3"/>
      <c r="B112" s="4"/>
      <c r="C112" s="77" t="s">
        <v>71</v>
      </c>
      <c r="D112" s="3"/>
      <c r="E112" s="3"/>
      <c r="F112" s="3"/>
      <c r="G112" s="3"/>
      <c r="H112" s="3"/>
      <c r="I112" s="3"/>
      <c r="J112" s="3"/>
      <c r="K112" s="3"/>
      <c r="L112" s="75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65" s="2" customFormat="1" ht="16.5" customHeight="1" x14ac:dyDescent="0.25">
      <c r="A113" s="3"/>
      <c r="B113" s="4"/>
      <c r="C113" s="3"/>
      <c r="D113" s="3"/>
      <c r="E113" s="212" t="str">
        <f>E7</f>
        <v>Technické místnosti  - oprava</v>
      </c>
      <c r="F113" s="213"/>
      <c r="G113" s="213"/>
      <c r="H113" s="213"/>
      <c r="I113" s="3"/>
      <c r="J113" s="3"/>
      <c r="K113" s="3"/>
      <c r="L113" s="75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65" s="2" customFormat="1" ht="12" customHeight="1" x14ac:dyDescent="0.25">
      <c r="A114" s="3"/>
      <c r="B114" s="4"/>
      <c r="C114" s="77" t="s">
        <v>70</v>
      </c>
      <c r="D114" s="3"/>
      <c r="E114" s="3"/>
      <c r="F114" s="3"/>
      <c r="G114" s="3"/>
      <c r="H114" s="3"/>
      <c r="I114" s="3"/>
      <c r="J114" s="3"/>
      <c r="K114" s="3"/>
      <c r="L114" s="75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65" s="2" customFormat="1" ht="16.5" customHeight="1" x14ac:dyDescent="0.25">
      <c r="A115" s="3"/>
      <c r="B115" s="4"/>
      <c r="C115" s="3"/>
      <c r="D115" s="3"/>
      <c r="E115" s="197" t="str">
        <f>E9</f>
        <v>241008002 - Budova S</v>
      </c>
      <c r="F115" s="211"/>
      <c r="G115" s="211"/>
      <c r="H115" s="211"/>
      <c r="I115" s="3"/>
      <c r="J115" s="3"/>
      <c r="K115" s="3"/>
      <c r="L115" s="75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65" s="2" customFormat="1" ht="6.95" customHeight="1" x14ac:dyDescent="0.25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75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65" s="2" customFormat="1" ht="12" customHeight="1" x14ac:dyDescent="0.25">
      <c r="A117" s="3"/>
      <c r="B117" s="4"/>
      <c r="C117" s="77" t="s">
        <v>69</v>
      </c>
      <c r="D117" s="3"/>
      <c r="E117" s="3"/>
      <c r="F117" s="78" t="str">
        <f>F12</f>
        <v xml:space="preserve"> </v>
      </c>
      <c r="G117" s="3"/>
      <c r="H117" s="3"/>
      <c r="I117" s="77" t="s">
        <v>68</v>
      </c>
      <c r="J117" s="79" t="str">
        <f>IF(J12="","",J12)</f>
        <v>8. 10. 2024</v>
      </c>
      <c r="K117" s="3"/>
      <c r="L117" s="75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65" s="2" customFormat="1" ht="6.95" customHeight="1" x14ac:dyDescent="0.25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75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65" s="2" customFormat="1" ht="15.2" customHeight="1" x14ac:dyDescent="0.25">
      <c r="A119" s="3"/>
      <c r="B119" s="4"/>
      <c r="C119" s="77" t="s">
        <v>67</v>
      </c>
      <c r="D119" s="3"/>
      <c r="E119" s="3"/>
      <c r="F119" s="78" t="str">
        <f>E15</f>
        <v xml:space="preserve"> </v>
      </c>
      <c r="G119" s="3"/>
      <c r="H119" s="3"/>
      <c r="I119" s="77" t="s">
        <v>66</v>
      </c>
      <c r="J119" s="76" t="str">
        <f>E21</f>
        <v xml:space="preserve"> </v>
      </c>
      <c r="K119" s="3"/>
      <c r="L119" s="75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65" s="2" customFormat="1" ht="15.2" customHeight="1" x14ac:dyDescent="0.25">
      <c r="A120" s="3"/>
      <c r="B120" s="4"/>
      <c r="C120" s="77" t="s">
        <v>65</v>
      </c>
      <c r="D120" s="3"/>
      <c r="E120" s="3"/>
      <c r="F120" s="78" t="str">
        <f>IF(E18="","",E18)</f>
        <v xml:space="preserve"> </v>
      </c>
      <c r="G120" s="3"/>
      <c r="H120" s="3"/>
      <c r="I120" s="77" t="s">
        <v>64</v>
      </c>
      <c r="J120" s="76" t="str">
        <f>E24</f>
        <v xml:space="preserve"> </v>
      </c>
      <c r="K120" s="3"/>
      <c r="L120" s="75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65" s="2" customFormat="1" ht="10.35" customHeight="1" x14ac:dyDescent="0.25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75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65" s="64" customFormat="1" ht="29.25" customHeight="1" x14ac:dyDescent="0.25">
      <c r="A122" s="65"/>
      <c r="B122" s="74"/>
      <c r="C122" s="73" t="s">
        <v>63</v>
      </c>
      <c r="D122" s="72" t="s">
        <v>62</v>
      </c>
      <c r="E122" s="72" t="s">
        <v>61</v>
      </c>
      <c r="F122" s="72" t="s">
        <v>60</v>
      </c>
      <c r="G122" s="72" t="s">
        <v>59</v>
      </c>
      <c r="H122" s="72" t="s">
        <v>58</v>
      </c>
      <c r="I122" s="72" t="s">
        <v>57</v>
      </c>
      <c r="J122" s="71" t="s">
        <v>56</v>
      </c>
      <c r="K122" s="70" t="s">
        <v>55</v>
      </c>
      <c r="L122" s="69"/>
      <c r="M122" s="68" t="s">
        <v>6</v>
      </c>
      <c r="N122" s="67" t="s">
        <v>54</v>
      </c>
      <c r="O122" s="67" t="s">
        <v>53</v>
      </c>
      <c r="P122" s="67" t="s">
        <v>52</v>
      </c>
      <c r="Q122" s="67" t="s">
        <v>51</v>
      </c>
      <c r="R122" s="67" t="s">
        <v>50</v>
      </c>
      <c r="S122" s="67" t="s">
        <v>49</v>
      </c>
      <c r="T122" s="66" t="s">
        <v>48</v>
      </c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</row>
    <row r="123" spans="1:65" s="2" customFormat="1" ht="22.9" customHeight="1" x14ac:dyDescent="0.25">
      <c r="A123" s="3"/>
      <c r="B123" s="4"/>
      <c r="C123" s="63" t="s">
        <v>47</v>
      </c>
      <c r="D123" s="3"/>
      <c r="E123" s="3"/>
      <c r="F123" s="3"/>
      <c r="G123" s="3"/>
      <c r="H123" s="3"/>
      <c r="I123" s="3"/>
      <c r="J123" s="62">
        <f>BK123</f>
        <v>0</v>
      </c>
      <c r="K123" s="3"/>
      <c r="L123" s="4"/>
      <c r="M123" s="61"/>
      <c r="N123" s="60"/>
      <c r="O123" s="58"/>
      <c r="P123" s="59">
        <f>P124+P134+P154</f>
        <v>125.85022299999999</v>
      </c>
      <c r="Q123" s="58"/>
      <c r="R123" s="59">
        <f>R124+R134+R154</f>
        <v>1.5788175</v>
      </c>
      <c r="S123" s="58"/>
      <c r="T123" s="57">
        <f>T124+T134+T154</f>
        <v>0.122977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T123" s="8" t="s">
        <v>15</v>
      </c>
      <c r="AU123" s="8" t="s">
        <v>46</v>
      </c>
      <c r="BK123" s="56">
        <f>BK124+BK134+BK154</f>
        <v>0</v>
      </c>
    </row>
    <row r="124" spans="1:65" s="26" customFormat="1" ht="25.9" customHeight="1" x14ac:dyDescent="0.2">
      <c r="B124" s="34"/>
      <c r="D124" s="28" t="s">
        <v>15</v>
      </c>
      <c r="E124" s="36" t="s">
        <v>45</v>
      </c>
      <c r="F124" s="36" t="s">
        <v>44</v>
      </c>
      <c r="J124" s="35">
        <f>BK124</f>
        <v>0</v>
      </c>
      <c r="L124" s="34"/>
      <c r="M124" s="33"/>
      <c r="N124" s="31"/>
      <c r="O124" s="31"/>
      <c r="P124" s="32">
        <f>P125+P132</f>
        <v>30.712262999999997</v>
      </c>
      <c r="Q124" s="31"/>
      <c r="R124" s="32">
        <f>R125+R132</f>
        <v>0.79500329999999997</v>
      </c>
      <c r="S124" s="31"/>
      <c r="T124" s="30">
        <f>T125+T132</f>
        <v>0</v>
      </c>
      <c r="AR124" s="28" t="s">
        <v>3</v>
      </c>
      <c r="AT124" s="29" t="s">
        <v>15</v>
      </c>
      <c r="AU124" s="29" t="s">
        <v>14</v>
      </c>
      <c r="AY124" s="28" t="s">
        <v>2</v>
      </c>
      <c r="BK124" s="27">
        <f>BK125+BK132</f>
        <v>0</v>
      </c>
    </row>
    <row r="125" spans="1:65" s="26" customFormat="1" ht="22.9" customHeight="1" x14ac:dyDescent="0.2">
      <c r="B125" s="34"/>
      <c r="D125" s="28" t="s">
        <v>15</v>
      </c>
      <c r="E125" s="55" t="s">
        <v>22</v>
      </c>
      <c r="F125" s="55" t="s">
        <v>43</v>
      </c>
      <c r="J125" s="54">
        <f>BK125</f>
        <v>0</v>
      </c>
      <c r="L125" s="34"/>
      <c r="M125" s="33"/>
      <c r="N125" s="31"/>
      <c r="O125" s="31"/>
      <c r="P125" s="32">
        <f>SUM(P126:P131)</f>
        <v>26.453699999999998</v>
      </c>
      <c r="Q125" s="31"/>
      <c r="R125" s="32">
        <f>SUM(R126:R131)</f>
        <v>0.79500329999999997</v>
      </c>
      <c r="S125" s="31"/>
      <c r="T125" s="30">
        <f>SUM(T126:T131)</f>
        <v>0</v>
      </c>
      <c r="AR125" s="28" t="s">
        <v>3</v>
      </c>
      <c r="AT125" s="29" t="s">
        <v>15</v>
      </c>
      <c r="AU125" s="29" t="s">
        <v>3</v>
      </c>
      <c r="AY125" s="28" t="s">
        <v>2</v>
      </c>
      <c r="BK125" s="27">
        <f>SUM(BK126:BK131)</f>
        <v>0</v>
      </c>
    </row>
    <row r="126" spans="1:65" s="2" customFormat="1" ht="37.9" customHeight="1" x14ac:dyDescent="0.25">
      <c r="A126" s="3"/>
      <c r="B126" s="21"/>
      <c r="C126" s="20" t="s">
        <v>3</v>
      </c>
      <c r="D126" s="20" t="s">
        <v>4</v>
      </c>
      <c r="E126" s="19" t="s">
        <v>42</v>
      </c>
      <c r="F126" s="18" t="s">
        <v>41</v>
      </c>
      <c r="G126" s="17" t="s">
        <v>10</v>
      </c>
      <c r="H126" s="16">
        <v>139.22999999999999</v>
      </c>
      <c r="I126" s="176">
        <v>0</v>
      </c>
      <c r="J126" s="15">
        <f>ROUND(I126*H126,2)</f>
        <v>0</v>
      </c>
      <c r="K126" s="14"/>
      <c r="L126" s="4"/>
      <c r="M126" s="25" t="s">
        <v>6</v>
      </c>
      <c r="N126" s="24" t="s">
        <v>5</v>
      </c>
      <c r="O126" s="23">
        <v>0.19</v>
      </c>
      <c r="P126" s="23">
        <f>O126*H126</f>
        <v>26.453699999999998</v>
      </c>
      <c r="Q126" s="23">
        <v>5.7099999999999998E-3</v>
      </c>
      <c r="R126" s="23">
        <f>Q126*H126</f>
        <v>0.79500329999999997</v>
      </c>
      <c r="S126" s="23">
        <v>0</v>
      </c>
      <c r="T126" s="22">
        <f>S126*H126</f>
        <v>0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R126" s="7" t="s">
        <v>1</v>
      </c>
      <c r="AT126" s="7" t="s">
        <v>4</v>
      </c>
      <c r="AU126" s="7" t="s">
        <v>19</v>
      </c>
      <c r="AY126" s="8" t="s">
        <v>2</v>
      </c>
      <c r="BE126" s="9">
        <f>IF(N126="základní",J126,0)</f>
        <v>0</v>
      </c>
      <c r="BF126" s="9">
        <f>IF(N126="snížená",J126,0)</f>
        <v>0</v>
      </c>
      <c r="BG126" s="9">
        <f>IF(N126="zákl. přenesená",J126,0)</f>
        <v>0</v>
      </c>
      <c r="BH126" s="9">
        <f>IF(N126="sníž. přenesená",J126,0)</f>
        <v>0</v>
      </c>
      <c r="BI126" s="9">
        <f>IF(N126="nulová",J126,0)</f>
        <v>0</v>
      </c>
      <c r="BJ126" s="8" t="s">
        <v>1</v>
      </c>
      <c r="BK126" s="9">
        <f>ROUND(I126*H126,2)</f>
        <v>0</v>
      </c>
      <c r="BL126" s="8" t="s">
        <v>1</v>
      </c>
      <c r="BM126" s="7" t="s">
        <v>182</v>
      </c>
    </row>
    <row r="127" spans="1:65" s="169" customFormat="1" x14ac:dyDescent="0.25">
      <c r="B127" s="174"/>
      <c r="D127" s="45" t="s">
        <v>27</v>
      </c>
      <c r="E127" s="170" t="s">
        <v>6</v>
      </c>
      <c r="F127" s="175" t="s">
        <v>173</v>
      </c>
      <c r="H127" s="170" t="s">
        <v>6</v>
      </c>
      <c r="L127" s="174"/>
      <c r="M127" s="173"/>
      <c r="N127" s="172"/>
      <c r="O127" s="172"/>
      <c r="P127" s="172"/>
      <c r="Q127" s="172"/>
      <c r="R127" s="172"/>
      <c r="S127" s="172"/>
      <c r="T127" s="171"/>
      <c r="AT127" s="170" t="s">
        <v>27</v>
      </c>
      <c r="AU127" s="170" t="s">
        <v>19</v>
      </c>
      <c r="AV127" s="169" t="s">
        <v>3</v>
      </c>
      <c r="AW127" s="169" t="s">
        <v>26</v>
      </c>
      <c r="AX127" s="169" t="s">
        <v>14</v>
      </c>
      <c r="AY127" s="170" t="s">
        <v>2</v>
      </c>
    </row>
    <row r="128" spans="1:65" s="46" customFormat="1" x14ac:dyDescent="0.25">
      <c r="B128" s="51"/>
      <c r="D128" s="45" t="s">
        <v>27</v>
      </c>
      <c r="E128" s="47" t="s">
        <v>6</v>
      </c>
      <c r="F128" s="53" t="s">
        <v>181</v>
      </c>
      <c r="H128" s="52">
        <v>117</v>
      </c>
      <c r="L128" s="51"/>
      <c r="M128" s="50"/>
      <c r="N128" s="49"/>
      <c r="O128" s="49"/>
      <c r="P128" s="49"/>
      <c r="Q128" s="49"/>
      <c r="R128" s="49"/>
      <c r="S128" s="49"/>
      <c r="T128" s="48"/>
      <c r="AT128" s="47" t="s">
        <v>27</v>
      </c>
      <c r="AU128" s="47" t="s">
        <v>19</v>
      </c>
      <c r="AV128" s="46" t="s">
        <v>19</v>
      </c>
      <c r="AW128" s="46" t="s">
        <v>26</v>
      </c>
      <c r="AX128" s="46" t="s">
        <v>14</v>
      </c>
      <c r="AY128" s="47" t="s">
        <v>2</v>
      </c>
    </row>
    <row r="129" spans="1:65" s="169" customFormat="1" x14ac:dyDescent="0.25">
      <c r="B129" s="174"/>
      <c r="D129" s="45" t="s">
        <v>27</v>
      </c>
      <c r="E129" s="170" t="s">
        <v>6</v>
      </c>
      <c r="F129" s="175" t="s">
        <v>170</v>
      </c>
      <c r="H129" s="170" t="s">
        <v>6</v>
      </c>
      <c r="L129" s="174"/>
      <c r="M129" s="173"/>
      <c r="N129" s="172"/>
      <c r="O129" s="172"/>
      <c r="P129" s="172"/>
      <c r="Q129" s="172"/>
      <c r="R129" s="172"/>
      <c r="S129" s="172"/>
      <c r="T129" s="171"/>
      <c r="AT129" s="170" t="s">
        <v>27</v>
      </c>
      <c r="AU129" s="170" t="s">
        <v>19</v>
      </c>
      <c r="AV129" s="169" t="s">
        <v>3</v>
      </c>
      <c r="AW129" s="169" t="s">
        <v>26</v>
      </c>
      <c r="AX129" s="169" t="s">
        <v>14</v>
      </c>
      <c r="AY129" s="170" t="s">
        <v>2</v>
      </c>
    </row>
    <row r="130" spans="1:65" s="46" customFormat="1" x14ac:dyDescent="0.25">
      <c r="B130" s="51"/>
      <c r="D130" s="45" t="s">
        <v>27</v>
      </c>
      <c r="E130" s="47" t="s">
        <v>6</v>
      </c>
      <c r="F130" s="53" t="s">
        <v>180</v>
      </c>
      <c r="H130" s="52">
        <v>22.23</v>
      </c>
      <c r="L130" s="51"/>
      <c r="M130" s="50"/>
      <c r="N130" s="49"/>
      <c r="O130" s="49"/>
      <c r="P130" s="49"/>
      <c r="Q130" s="49"/>
      <c r="R130" s="49"/>
      <c r="S130" s="49"/>
      <c r="T130" s="48"/>
      <c r="AT130" s="47" t="s">
        <v>27</v>
      </c>
      <c r="AU130" s="47" t="s">
        <v>19</v>
      </c>
      <c r="AV130" s="46" t="s">
        <v>19</v>
      </c>
      <c r="AW130" s="46" t="s">
        <v>26</v>
      </c>
      <c r="AX130" s="46" t="s">
        <v>14</v>
      </c>
      <c r="AY130" s="47" t="s">
        <v>2</v>
      </c>
    </row>
    <row r="131" spans="1:65" s="37" customFormat="1" x14ac:dyDescent="0.25">
      <c r="B131" s="42"/>
      <c r="D131" s="45" t="s">
        <v>27</v>
      </c>
      <c r="E131" s="38" t="s">
        <v>6</v>
      </c>
      <c r="F131" s="44" t="s">
        <v>28</v>
      </c>
      <c r="H131" s="43">
        <v>139.22999999999999</v>
      </c>
      <c r="L131" s="42"/>
      <c r="M131" s="41"/>
      <c r="N131" s="40"/>
      <c r="O131" s="40"/>
      <c r="P131" s="40"/>
      <c r="Q131" s="40"/>
      <c r="R131" s="40"/>
      <c r="S131" s="40"/>
      <c r="T131" s="39"/>
      <c r="AT131" s="38" t="s">
        <v>27</v>
      </c>
      <c r="AU131" s="38" t="s">
        <v>19</v>
      </c>
      <c r="AV131" s="37" t="s">
        <v>1</v>
      </c>
      <c r="AW131" s="37" t="s">
        <v>26</v>
      </c>
      <c r="AX131" s="37" t="s">
        <v>3</v>
      </c>
      <c r="AY131" s="38" t="s">
        <v>2</v>
      </c>
    </row>
    <row r="132" spans="1:65" s="26" customFormat="1" ht="22.9" customHeight="1" x14ac:dyDescent="0.2">
      <c r="B132" s="34"/>
      <c r="D132" s="28" t="s">
        <v>15</v>
      </c>
      <c r="E132" s="55" t="s">
        <v>40</v>
      </c>
      <c r="F132" s="55" t="s">
        <v>39</v>
      </c>
      <c r="J132" s="54">
        <f>BK132</f>
        <v>0</v>
      </c>
      <c r="L132" s="34"/>
      <c r="M132" s="33"/>
      <c r="N132" s="31"/>
      <c r="O132" s="31"/>
      <c r="P132" s="32">
        <f>P133</f>
        <v>4.2585629999999997</v>
      </c>
      <c r="Q132" s="31"/>
      <c r="R132" s="32">
        <f>R133</f>
        <v>0</v>
      </c>
      <c r="S132" s="31"/>
      <c r="T132" s="30">
        <f>T133</f>
        <v>0</v>
      </c>
      <c r="AR132" s="28" t="s">
        <v>3</v>
      </c>
      <c r="AT132" s="29" t="s">
        <v>15</v>
      </c>
      <c r="AU132" s="29" t="s">
        <v>3</v>
      </c>
      <c r="AY132" s="28" t="s">
        <v>2</v>
      </c>
      <c r="BK132" s="27">
        <f>BK133</f>
        <v>0</v>
      </c>
    </row>
    <row r="133" spans="1:65" s="2" customFormat="1" ht="24.2" customHeight="1" x14ac:dyDescent="0.25">
      <c r="A133" s="3"/>
      <c r="B133" s="21"/>
      <c r="C133" s="20" t="s">
        <v>38</v>
      </c>
      <c r="D133" s="20" t="s">
        <v>4</v>
      </c>
      <c r="E133" s="19" t="s">
        <v>37</v>
      </c>
      <c r="F133" s="18" t="s">
        <v>36</v>
      </c>
      <c r="G133" s="17" t="s">
        <v>35</v>
      </c>
      <c r="H133" s="16">
        <v>1.579</v>
      </c>
      <c r="I133" s="176">
        <v>0</v>
      </c>
      <c r="J133" s="15">
        <f>ROUND(I133*H133,2)</f>
        <v>0</v>
      </c>
      <c r="K133" s="14"/>
      <c r="L133" s="4"/>
      <c r="M133" s="25" t="s">
        <v>6</v>
      </c>
      <c r="N133" s="24" t="s">
        <v>5</v>
      </c>
      <c r="O133" s="23">
        <v>2.6970000000000001</v>
      </c>
      <c r="P133" s="23">
        <f>O133*H133</f>
        <v>4.2585629999999997</v>
      </c>
      <c r="Q133" s="23">
        <v>0</v>
      </c>
      <c r="R133" s="23">
        <f>Q133*H133</f>
        <v>0</v>
      </c>
      <c r="S133" s="23">
        <v>0</v>
      </c>
      <c r="T133" s="22">
        <f>S133*H133</f>
        <v>0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R133" s="7" t="s">
        <v>1</v>
      </c>
      <c r="AT133" s="7" t="s">
        <v>4</v>
      </c>
      <c r="AU133" s="7" t="s">
        <v>19</v>
      </c>
      <c r="AY133" s="8" t="s">
        <v>2</v>
      </c>
      <c r="BE133" s="9">
        <f>IF(N133="základní",J133,0)</f>
        <v>0</v>
      </c>
      <c r="BF133" s="9">
        <f>IF(N133="snížená",J133,0)</f>
        <v>0</v>
      </c>
      <c r="BG133" s="9">
        <f>IF(N133="zákl. přenesená",J133,0)</f>
        <v>0</v>
      </c>
      <c r="BH133" s="9">
        <f>IF(N133="sníž. přenesená",J133,0)</f>
        <v>0</v>
      </c>
      <c r="BI133" s="9">
        <f>IF(N133="nulová",J133,0)</f>
        <v>0</v>
      </c>
      <c r="BJ133" s="8" t="s">
        <v>1</v>
      </c>
      <c r="BK133" s="9">
        <f>ROUND(I133*H133,2)</f>
        <v>0</v>
      </c>
      <c r="BL133" s="8" t="s">
        <v>1</v>
      </c>
      <c r="BM133" s="7" t="s">
        <v>179</v>
      </c>
    </row>
    <row r="134" spans="1:65" s="26" customFormat="1" ht="25.9" customHeight="1" x14ac:dyDescent="0.2">
      <c r="B134" s="34"/>
      <c r="D134" s="28" t="s">
        <v>15</v>
      </c>
      <c r="E134" s="36" t="s">
        <v>34</v>
      </c>
      <c r="F134" s="36" t="s">
        <v>33</v>
      </c>
      <c r="J134" s="35">
        <f>BK134</f>
        <v>0</v>
      </c>
      <c r="L134" s="34"/>
      <c r="M134" s="33"/>
      <c r="N134" s="31"/>
      <c r="O134" s="31"/>
      <c r="P134" s="32">
        <f>P135+P143</f>
        <v>95.137959999999993</v>
      </c>
      <c r="Q134" s="31"/>
      <c r="R134" s="32">
        <f>R135+R143</f>
        <v>0.78381420000000002</v>
      </c>
      <c r="S134" s="31"/>
      <c r="T134" s="30">
        <f>T135+T143</f>
        <v>0.122977</v>
      </c>
      <c r="AR134" s="28" t="s">
        <v>19</v>
      </c>
      <c r="AT134" s="29" t="s">
        <v>15</v>
      </c>
      <c r="AU134" s="29" t="s">
        <v>14</v>
      </c>
      <c r="AY134" s="28" t="s">
        <v>2</v>
      </c>
      <c r="BK134" s="27">
        <f>BK135+BK143</f>
        <v>0</v>
      </c>
    </row>
    <row r="135" spans="1:65" s="26" customFormat="1" ht="22.9" customHeight="1" x14ac:dyDescent="0.2">
      <c r="B135" s="34"/>
      <c r="D135" s="28" t="s">
        <v>15</v>
      </c>
      <c r="E135" s="55" t="s">
        <v>114</v>
      </c>
      <c r="F135" s="55" t="s">
        <v>113</v>
      </c>
      <c r="J135" s="54">
        <f>BK135</f>
        <v>0</v>
      </c>
      <c r="L135" s="34"/>
      <c r="M135" s="33"/>
      <c r="N135" s="31"/>
      <c r="O135" s="31"/>
      <c r="P135" s="32">
        <f>SUM(P136:P142)</f>
        <v>22.938559999999995</v>
      </c>
      <c r="Q135" s="31"/>
      <c r="R135" s="32">
        <f>SUM(R136:R142)</f>
        <v>0.19273120000000002</v>
      </c>
      <c r="S135" s="31"/>
      <c r="T135" s="30">
        <f>SUM(T136:T142)</f>
        <v>0</v>
      </c>
      <c r="AR135" s="28" t="s">
        <v>19</v>
      </c>
      <c r="AT135" s="29" t="s">
        <v>15</v>
      </c>
      <c r="AU135" s="29" t="s">
        <v>3</v>
      </c>
      <c r="AY135" s="28" t="s">
        <v>2</v>
      </c>
      <c r="BK135" s="27">
        <f>SUM(BK136:BK142)</f>
        <v>0</v>
      </c>
    </row>
    <row r="136" spans="1:65" s="2" customFormat="1" ht="21.75" customHeight="1" x14ac:dyDescent="0.25">
      <c r="A136" s="3"/>
      <c r="B136" s="21"/>
      <c r="C136" s="20" t="s">
        <v>19</v>
      </c>
      <c r="D136" s="20" t="s">
        <v>4</v>
      </c>
      <c r="E136" s="19" t="s">
        <v>112</v>
      </c>
      <c r="F136" s="18" t="s">
        <v>111</v>
      </c>
      <c r="G136" s="17" t="s">
        <v>10</v>
      </c>
      <c r="H136" s="16">
        <v>118.24</v>
      </c>
      <c r="I136" s="176">
        <v>0</v>
      </c>
      <c r="J136" s="15">
        <f>ROUND(I136*H136,2)</f>
        <v>0</v>
      </c>
      <c r="K136" s="14"/>
      <c r="L136" s="4"/>
      <c r="M136" s="25" t="s">
        <v>6</v>
      </c>
      <c r="N136" s="24" t="s">
        <v>5</v>
      </c>
      <c r="O136" s="23">
        <v>0.108</v>
      </c>
      <c r="P136" s="23">
        <f>O136*H136</f>
        <v>12.769919999999999</v>
      </c>
      <c r="Q136" s="23">
        <v>1.9000000000000001E-4</v>
      </c>
      <c r="R136" s="23">
        <f>Q136*H136</f>
        <v>2.2465599999999999E-2</v>
      </c>
      <c r="S136" s="23">
        <v>0</v>
      </c>
      <c r="T136" s="22">
        <f>S136*H136</f>
        <v>0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R136" s="7" t="s">
        <v>18</v>
      </c>
      <c r="AT136" s="7" t="s">
        <v>4</v>
      </c>
      <c r="AU136" s="7" t="s">
        <v>19</v>
      </c>
      <c r="AY136" s="8" t="s">
        <v>2</v>
      </c>
      <c r="BE136" s="9">
        <f>IF(N136="základní",J136,0)</f>
        <v>0</v>
      </c>
      <c r="BF136" s="9">
        <f>IF(N136="snížená",J136,0)</f>
        <v>0</v>
      </c>
      <c r="BG136" s="9">
        <f>IF(N136="zákl. přenesená",J136,0)</f>
        <v>0</v>
      </c>
      <c r="BH136" s="9">
        <f>IF(N136="sníž. přenesená",J136,0)</f>
        <v>0</v>
      </c>
      <c r="BI136" s="9">
        <f>IF(N136="nulová",J136,0)</f>
        <v>0</v>
      </c>
      <c r="BJ136" s="8" t="s">
        <v>1</v>
      </c>
      <c r="BK136" s="9">
        <f>ROUND(I136*H136,2)</f>
        <v>0</v>
      </c>
      <c r="BL136" s="8" t="s">
        <v>18</v>
      </c>
      <c r="BM136" s="7" t="s">
        <v>178</v>
      </c>
    </row>
    <row r="137" spans="1:65" s="169" customFormat="1" x14ac:dyDescent="0.25">
      <c r="B137" s="174"/>
      <c r="D137" s="45" t="s">
        <v>27</v>
      </c>
      <c r="E137" s="170" t="s">
        <v>6</v>
      </c>
      <c r="F137" s="175" t="s">
        <v>173</v>
      </c>
      <c r="H137" s="170" t="s">
        <v>6</v>
      </c>
      <c r="L137" s="174"/>
      <c r="M137" s="173"/>
      <c r="N137" s="172"/>
      <c r="O137" s="172"/>
      <c r="P137" s="172"/>
      <c r="Q137" s="172"/>
      <c r="R137" s="172"/>
      <c r="S137" s="172"/>
      <c r="T137" s="171"/>
      <c r="AT137" s="170" t="s">
        <v>27</v>
      </c>
      <c r="AU137" s="170" t="s">
        <v>19</v>
      </c>
      <c r="AV137" s="169" t="s">
        <v>3</v>
      </c>
      <c r="AW137" s="169" t="s">
        <v>26</v>
      </c>
      <c r="AX137" s="169" t="s">
        <v>14</v>
      </c>
      <c r="AY137" s="170" t="s">
        <v>2</v>
      </c>
    </row>
    <row r="138" spans="1:65" s="46" customFormat="1" x14ac:dyDescent="0.25">
      <c r="B138" s="51"/>
      <c r="D138" s="45" t="s">
        <v>27</v>
      </c>
      <c r="E138" s="47" t="s">
        <v>6</v>
      </c>
      <c r="F138" s="53" t="s">
        <v>177</v>
      </c>
      <c r="H138" s="52">
        <v>112.38</v>
      </c>
      <c r="L138" s="51"/>
      <c r="M138" s="50"/>
      <c r="N138" s="49"/>
      <c r="O138" s="49"/>
      <c r="P138" s="49"/>
      <c r="Q138" s="49"/>
      <c r="R138" s="49"/>
      <c r="S138" s="49"/>
      <c r="T138" s="48"/>
      <c r="AT138" s="47" t="s">
        <v>27</v>
      </c>
      <c r="AU138" s="47" t="s">
        <v>19</v>
      </c>
      <c r="AV138" s="46" t="s">
        <v>19</v>
      </c>
      <c r="AW138" s="46" t="s">
        <v>26</v>
      </c>
      <c r="AX138" s="46" t="s">
        <v>14</v>
      </c>
      <c r="AY138" s="47" t="s">
        <v>2</v>
      </c>
    </row>
    <row r="139" spans="1:65" s="169" customFormat="1" x14ac:dyDescent="0.25">
      <c r="B139" s="174"/>
      <c r="D139" s="45" t="s">
        <v>27</v>
      </c>
      <c r="E139" s="170" t="s">
        <v>6</v>
      </c>
      <c r="F139" s="175" t="s">
        <v>170</v>
      </c>
      <c r="H139" s="170" t="s">
        <v>6</v>
      </c>
      <c r="L139" s="174"/>
      <c r="M139" s="173"/>
      <c r="N139" s="172"/>
      <c r="O139" s="172"/>
      <c r="P139" s="172"/>
      <c r="Q139" s="172"/>
      <c r="R139" s="172"/>
      <c r="S139" s="172"/>
      <c r="T139" s="171"/>
      <c r="AT139" s="170" t="s">
        <v>27</v>
      </c>
      <c r="AU139" s="170" t="s">
        <v>19</v>
      </c>
      <c r="AV139" s="169" t="s">
        <v>3</v>
      </c>
      <c r="AW139" s="169" t="s">
        <v>26</v>
      </c>
      <c r="AX139" s="169" t="s">
        <v>14</v>
      </c>
      <c r="AY139" s="170" t="s">
        <v>2</v>
      </c>
    </row>
    <row r="140" spans="1:65" s="46" customFormat="1" x14ac:dyDescent="0.25">
      <c r="B140" s="51"/>
      <c r="D140" s="45" t="s">
        <v>27</v>
      </c>
      <c r="E140" s="47" t="s">
        <v>6</v>
      </c>
      <c r="F140" s="53" t="s">
        <v>176</v>
      </c>
      <c r="H140" s="52">
        <v>5.86</v>
      </c>
      <c r="L140" s="51"/>
      <c r="M140" s="50"/>
      <c r="N140" s="49"/>
      <c r="O140" s="49"/>
      <c r="P140" s="49"/>
      <c r="Q140" s="49"/>
      <c r="R140" s="49"/>
      <c r="S140" s="49"/>
      <c r="T140" s="48"/>
      <c r="AT140" s="47" t="s">
        <v>27</v>
      </c>
      <c r="AU140" s="47" t="s">
        <v>19</v>
      </c>
      <c r="AV140" s="46" t="s">
        <v>19</v>
      </c>
      <c r="AW140" s="46" t="s">
        <v>26</v>
      </c>
      <c r="AX140" s="46" t="s">
        <v>14</v>
      </c>
      <c r="AY140" s="47" t="s">
        <v>2</v>
      </c>
    </row>
    <row r="141" spans="1:65" s="37" customFormat="1" x14ac:dyDescent="0.25">
      <c r="B141" s="42"/>
      <c r="D141" s="45" t="s">
        <v>27</v>
      </c>
      <c r="E141" s="38" t="s">
        <v>6</v>
      </c>
      <c r="F141" s="44" t="s">
        <v>28</v>
      </c>
      <c r="H141" s="43">
        <v>118.24</v>
      </c>
      <c r="L141" s="42"/>
      <c r="M141" s="41"/>
      <c r="N141" s="40"/>
      <c r="O141" s="40"/>
      <c r="P141" s="40"/>
      <c r="Q141" s="40"/>
      <c r="R141" s="40"/>
      <c r="S141" s="40"/>
      <c r="T141" s="39"/>
      <c r="AT141" s="38" t="s">
        <v>27</v>
      </c>
      <c r="AU141" s="38" t="s">
        <v>19</v>
      </c>
      <c r="AV141" s="37" t="s">
        <v>1</v>
      </c>
      <c r="AW141" s="37" t="s">
        <v>26</v>
      </c>
      <c r="AX141" s="37" t="s">
        <v>3</v>
      </c>
      <c r="AY141" s="38" t="s">
        <v>2</v>
      </c>
    </row>
    <row r="142" spans="1:65" s="2" customFormat="1" ht="33" customHeight="1" x14ac:dyDescent="0.25">
      <c r="A142" s="3"/>
      <c r="B142" s="21"/>
      <c r="C142" s="20" t="s">
        <v>110</v>
      </c>
      <c r="D142" s="20" t="s">
        <v>4</v>
      </c>
      <c r="E142" s="19" t="s">
        <v>109</v>
      </c>
      <c r="F142" s="18" t="s">
        <v>108</v>
      </c>
      <c r="G142" s="17" t="s">
        <v>10</v>
      </c>
      <c r="H142" s="16">
        <v>118.24</v>
      </c>
      <c r="I142" s="176">
        <v>0</v>
      </c>
      <c r="J142" s="15">
        <f>ROUND(I142*H142,2)</f>
        <v>0</v>
      </c>
      <c r="K142" s="14"/>
      <c r="L142" s="4"/>
      <c r="M142" s="25" t="s">
        <v>6</v>
      </c>
      <c r="N142" s="24" t="s">
        <v>5</v>
      </c>
      <c r="O142" s="23">
        <v>8.5999999999999993E-2</v>
      </c>
      <c r="P142" s="23">
        <f>O142*H142</f>
        <v>10.168639999999998</v>
      </c>
      <c r="Q142" s="23">
        <v>1.4400000000000001E-3</v>
      </c>
      <c r="R142" s="23">
        <f>Q142*H142</f>
        <v>0.17026560000000002</v>
      </c>
      <c r="S142" s="23">
        <v>0</v>
      </c>
      <c r="T142" s="22">
        <f>S142*H142</f>
        <v>0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R142" s="7" t="s">
        <v>18</v>
      </c>
      <c r="AT142" s="7" t="s">
        <v>4</v>
      </c>
      <c r="AU142" s="7" t="s">
        <v>19</v>
      </c>
      <c r="AY142" s="8" t="s">
        <v>2</v>
      </c>
      <c r="BE142" s="9">
        <f>IF(N142="základní",J142,0)</f>
        <v>0</v>
      </c>
      <c r="BF142" s="9">
        <f>IF(N142="snížená",J142,0)</f>
        <v>0</v>
      </c>
      <c r="BG142" s="9">
        <f>IF(N142="zákl. přenesená",J142,0)</f>
        <v>0</v>
      </c>
      <c r="BH142" s="9">
        <f>IF(N142="sníž. přenesená",J142,0)</f>
        <v>0</v>
      </c>
      <c r="BI142" s="9">
        <f>IF(N142="nulová",J142,0)</f>
        <v>0</v>
      </c>
      <c r="BJ142" s="8" t="s">
        <v>1</v>
      </c>
      <c r="BK142" s="9">
        <f>ROUND(I142*H142,2)</f>
        <v>0</v>
      </c>
      <c r="BL142" s="8" t="s">
        <v>18</v>
      </c>
      <c r="BM142" s="7" t="s">
        <v>175</v>
      </c>
    </row>
    <row r="143" spans="1:65" s="26" customFormat="1" ht="22.9" customHeight="1" x14ac:dyDescent="0.2">
      <c r="B143" s="34"/>
      <c r="D143" s="28" t="s">
        <v>15</v>
      </c>
      <c r="E143" s="55" t="s">
        <v>32</v>
      </c>
      <c r="F143" s="55" t="s">
        <v>31</v>
      </c>
      <c r="J143" s="54">
        <f>BK143</f>
        <v>0</v>
      </c>
      <c r="L143" s="34"/>
      <c r="M143" s="33"/>
      <c r="N143" s="31"/>
      <c r="O143" s="31"/>
      <c r="P143" s="32">
        <f>SUM(P144:P153)</f>
        <v>72.199399999999997</v>
      </c>
      <c r="Q143" s="31"/>
      <c r="R143" s="32">
        <f>SUM(R144:R153)</f>
        <v>0.59108300000000003</v>
      </c>
      <c r="S143" s="31"/>
      <c r="T143" s="30">
        <f>SUM(T144:T153)</f>
        <v>0.122977</v>
      </c>
      <c r="AR143" s="28" t="s">
        <v>19</v>
      </c>
      <c r="AT143" s="29" t="s">
        <v>15</v>
      </c>
      <c r="AU143" s="29" t="s">
        <v>3</v>
      </c>
      <c r="AY143" s="28" t="s">
        <v>2</v>
      </c>
      <c r="BK143" s="27">
        <f>SUM(BK144:BK153)</f>
        <v>0</v>
      </c>
    </row>
    <row r="144" spans="1:65" s="2" customFormat="1" ht="21.75" customHeight="1" x14ac:dyDescent="0.25">
      <c r="A144" s="3"/>
      <c r="B144" s="21"/>
      <c r="C144" s="20" t="s">
        <v>1</v>
      </c>
      <c r="D144" s="20" t="s">
        <v>4</v>
      </c>
      <c r="E144" s="19" t="s">
        <v>30</v>
      </c>
      <c r="F144" s="18" t="s">
        <v>29</v>
      </c>
      <c r="G144" s="17" t="s">
        <v>10</v>
      </c>
      <c r="H144" s="16">
        <v>396.7</v>
      </c>
      <c r="I144" s="176">
        <v>0</v>
      </c>
      <c r="J144" s="15">
        <f>ROUND(I144*H144,2)</f>
        <v>0</v>
      </c>
      <c r="K144" s="14"/>
      <c r="L144" s="4"/>
      <c r="M144" s="25" t="s">
        <v>6</v>
      </c>
      <c r="N144" s="24" t="s">
        <v>5</v>
      </c>
      <c r="O144" s="23">
        <v>7.9000000000000001E-2</v>
      </c>
      <c r="P144" s="23">
        <f>O144*H144</f>
        <v>31.339299999999998</v>
      </c>
      <c r="Q144" s="23">
        <v>1E-3</v>
      </c>
      <c r="R144" s="23">
        <f>Q144*H144</f>
        <v>0.3967</v>
      </c>
      <c r="S144" s="23">
        <v>3.1E-4</v>
      </c>
      <c r="T144" s="22">
        <f>S144*H144</f>
        <v>0.122977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R144" s="7" t="s">
        <v>18</v>
      </c>
      <c r="AT144" s="7" t="s">
        <v>4</v>
      </c>
      <c r="AU144" s="7" t="s">
        <v>19</v>
      </c>
      <c r="AY144" s="8" t="s">
        <v>2</v>
      </c>
      <c r="BE144" s="9">
        <f>IF(N144="základní",J144,0)</f>
        <v>0</v>
      </c>
      <c r="BF144" s="9">
        <f>IF(N144="snížená",J144,0)</f>
        <v>0</v>
      </c>
      <c r="BG144" s="9">
        <f>IF(N144="zákl. přenesená",J144,0)</f>
        <v>0</v>
      </c>
      <c r="BH144" s="9">
        <f>IF(N144="sníž. přenesená",J144,0)</f>
        <v>0</v>
      </c>
      <c r="BI144" s="9">
        <f>IF(N144="nulová",J144,0)</f>
        <v>0</v>
      </c>
      <c r="BJ144" s="8" t="s">
        <v>1</v>
      </c>
      <c r="BK144" s="9">
        <f>ROUND(I144*H144,2)</f>
        <v>0</v>
      </c>
      <c r="BL144" s="8" t="s">
        <v>18</v>
      </c>
      <c r="BM144" s="7" t="s">
        <v>174</v>
      </c>
    </row>
    <row r="145" spans="1:65" s="169" customFormat="1" x14ac:dyDescent="0.25">
      <c r="B145" s="174"/>
      <c r="D145" s="45" t="s">
        <v>27</v>
      </c>
      <c r="E145" s="170" t="s">
        <v>6</v>
      </c>
      <c r="F145" s="175" t="s">
        <v>173</v>
      </c>
      <c r="H145" s="170" t="s">
        <v>6</v>
      </c>
      <c r="L145" s="174"/>
      <c r="M145" s="173"/>
      <c r="N145" s="172"/>
      <c r="O145" s="172"/>
      <c r="P145" s="172"/>
      <c r="Q145" s="172"/>
      <c r="R145" s="172"/>
      <c r="S145" s="172"/>
      <c r="T145" s="171"/>
      <c r="AT145" s="170" t="s">
        <v>27</v>
      </c>
      <c r="AU145" s="170" t="s">
        <v>19</v>
      </c>
      <c r="AV145" s="169" t="s">
        <v>3</v>
      </c>
      <c r="AW145" s="169" t="s">
        <v>26</v>
      </c>
      <c r="AX145" s="169" t="s">
        <v>14</v>
      </c>
      <c r="AY145" s="170" t="s">
        <v>2</v>
      </c>
    </row>
    <row r="146" spans="1:65" s="46" customFormat="1" x14ac:dyDescent="0.25">
      <c r="B146" s="51"/>
      <c r="D146" s="45" t="s">
        <v>27</v>
      </c>
      <c r="E146" s="47" t="s">
        <v>6</v>
      </c>
      <c r="F146" s="53" t="s">
        <v>172</v>
      </c>
      <c r="H146" s="52">
        <v>234</v>
      </c>
      <c r="L146" s="51"/>
      <c r="M146" s="50"/>
      <c r="N146" s="49"/>
      <c r="O146" s="49"/>
      <c r="P146" s="49"/>
      <c r="Q146" s="49"/>
      <c r="R146" s="49"/>
      <c r="S146" s="49"/>
      <c r="T146" s="48"/>
      <c r="AT146" s="47" t="s">
        <v>27</v>
      </c>
      <c r="AU146" s="47" t="s">
        <v>19</v>
      </c>
      <c r="AV146" s="46" t="s">
        <v>19</v>
      </c>
      <c r="AW146" s="46" t="s">
        <v>26</v>
      </c>
      <c r="AX146" s="46" t="s">
        <v>14</v>
      </c>
      <c r="AY146" s="47" t="s">
        <v>2</v>
      </c>
    </row>
    <row r="147" spans="1:65" s="46" customFormat="1" x14ac:dyDescent="0.25">
      <c r="B147" s="51"/>
      <c r="D147" s="45" t="s">
        <v>27</v>
      </c>
      <c r="E147" s="47" t="s">
        <v>6</v>
      </c>
      <c r="F147" s="53" t="s">
        <v>171</v>
      </c>
      <c r="H147" s="52">
        <v>112.38</v>
      </c>
      <c r="L147" s="51"/>
      <c r="M147" s="50"/>
      <c r="N147" s="49"/>
      <c r="O147" s="49"/>
      <c r="P147" s="49"/>
      <c r="Q147" s="49"/>
      <c r="R147" s="49"/>
      <c r="S147" s="49"/>
      <c r="T147" s="48"/>
      <c r="AT147" s="47" t="s">
        <v>27</v>
      </c>
      <c r="AU147" s="47" t="s">
        <v>19</v>
      </c>
      <c r="AV147" s="46" t="s">
        <v>19</v>
      </c>
      <c r="AW147" s="46" t="s">
        <v>26</v>
      </c>
      <c r="AX147" s="46" t="s">
        <v>14</v>
      </c>
      <c r="AY147" s="47" t="s">
        <v>2</v>
      </c>
    </row>
    <row r="148" spans="1:65" s="169" customFormat="1" x14ac:dyDescent="0.25">
      <c r="B148" s="174"/>
      <c r="D148" s="45" t="s">
        <v>27</v>
      </c>
      <c r="E148" s="170" t="s">
        <v>6</v>
      </c>
      <c r="F148" s="175" t="s">
        <v>170</v>
      </c>
      <c r="H148" s="170" t="s">
        <v>6</v>
      </c>
      <c r="L148" s="174"/>
      <c r="M148" s="173"/>
      <c r="N148" s="172"/>
      <c r="O148" s="172"/>
      <c r="P148" s="172"/>
      <c r="Q148" s="172"/>
      <c r="R148" s="172"/>
      <c r="S148" s="172"/>
      <c r="T148" s="171"/>
      <c r="AT148" s="170" t="s">
        <v>27</v>
      </c>
      <c r="AU148" s="170" t="s">
        <v>19</v>
      </c>
      <c r="AV148" s="169" t="s">
        <v>3</v>
      </c>
      <c r="AW148" s="169" t="s">
        <v>26</v>
      </c>
      <c r="AX148" s="169" t="s">
        <v>14</v>
      </c>
      <c r="AY148" s="170" t="s">
        <v>2</v>
      </c>
    </row>
    <row r="149" spans="1:65" s="46" customFormat="1" x14ac:dyDescent="0.25">
      <c r="B149" s="51"/>
      <c r="D149" s="45" t="s">
        <v>27</v>
      </c>
      <c r="E149" s="47" t="s">
        <v>6</v>
      </c>
      <c r="F149" s="53" t="s">
        <v>169</v>
      </c>
      <c r="H149" s="52">
        <v>44.46</v>
      </c>
      <c r="L149" s="51"/>
      <c r="M149" s="50"/>
      <c r="N149" s="49"/>
      <c r="O149" s="49"/>
      <c r="P149" s="49"/>
      <c r="Q149" s="49"/>
      <c r="R149" s="49"/>
      <c r="S149" s="49"/>
      <c r="T149" s="48"/>
      <c r="AT149" s="47" t="s">
        <v>27</v>
      </c>
      <c r="AU149" s="47" t="s">
        <v>19</v>
      </c>
      <c r="AV149" s="46" t="s">
        <v>19</v>
      </c>
      <c r="AW149" s="46" t="s">
        <v>26</v>
      </c>
      <c r="AX149" s="46" t="s">
        <v>14</v>
      </c>
      <c r="AY149" s="47" t="s">
        <v>2</v>
      </c>
    </row>
    <row r="150" spans="1:65" s="46" customFormat="1" x14ac:dyDescent="0.25">
      <c r="B150" s="51"/>
      <c r="D150" s="45" t="s">
        <v>27</v>
      </c>
      <c r="E150" s="47" t="s">
        <v>6</v>
      </c>
      <c r="F150" s="53" t="s">
        <v>168</v>
      </c>
      <c r="H150" s="52">
        <v>5.86</v>
      </c>
      <c r="L150" s="51"/>
      <c r="M150" s="50"/>
      <c r="N150" s="49"/>
      <c r="O150" s="49"/>
      <c r="P150" s="49"/>
      <c r="Q150" s="49"/>
      <c r="R150" s="49"/>
      <c r="S150" s="49"/>
      <c r="T150" s="48"/>
      <c r="AT150" s="47" t="s">
        <v>27</v>
      </c>
      <c r="AU150" s="47" t="s">
        <v>19</v>
      </c>
      <c r="AV150" s="46" t="s">
        <v>19</v>
      </c>
      <c r="AW150" s="46" t="s">
        <v>26</v>
      </c>
      <c r="AX150" s="46" t="s">
        <v>14</v>
      </c>
      <c r="AY150" s="47" t="s">
        <v>2</v>
      </c>
    </row>
    <row r="151" spans="1:65" s="37" customFormat="1" x14ac:dyDescent="0.25">
      <c r="B151" s="42"/>
      <c r="D151" s="45" t="s">
        <v>27</v>
      </c>
      <c r="E151" s="38" t="s">
        <v>6</v>
      </c>
      <c r="F151" s="44" t="s">
        <v>28</v>
      </c>
      <c r="H151" s="43">
        <v>396.7</v>
      </c>
      <c r="L151" s="42"/>
      <c r="M151" s="41"/>
      <c r="N151" s="40"/>
      <c r="O151" s="40"/>
      <c r="P151" s="40"/>
      <c r="Q151" s="40"/>
      <c r="R151" s="40"/>
      <c r="S151" s="40"/>
      <c r="T151" s="39"/>
      <c r="AT151" s="38" t="s">
        <v>27</v>
      </c>
      <c r="AU151" s="38" t="s">
        <v>19</v>
      </c>
      <c r="AV151" s="37" t="s">
        <v>1</v>
      </c>
      <c r="AW151" s="37" t="s">
        <v>26</v>
      </c>
      <c r="AX151" s="37" t="s">
        <v>3</v>
      </c>
      <c r="AY151" s="38" t="s">
        <v>2</v>
      </c>
    </row>
    <row r="152" spans="1:65" s="2" customFormat="1" ht="24.2" customHeight="1" x14ac:dyDescent="0.25">
      <c r="A152" s="3"/>
      <c r="B152" s="21"/>
      <c r="C152" s="20" t="s">
        <v>25</v>
      </c>
      <c r="D152" s="20" t="s">
        <v>4</v>
      </c>
      <c r="E152" s="19" t="s">
        <v>24</v>
      </c>
      <c r="F152" s="18" t="s">
        <v>23</v>
      </c>
      <c r="G152" s="17" t="s">
        <v>10</v>
      </c>
      <c r="H152" s="16">
        <v>396.7</v>
      </c>
      <c r="I152" s="176">
        <v>0</v>
      </c>
      <c r="J152" s="15">
        <f>ROUND(I152*H152,2)</f>
        <v>0</v>
      </c>
      <c r="K152" s="14"/>
      <c r="L152" s="4"/>
      <c r="M152" s="25" t="s">
        <v>6</v>
      </c>
      <c r="N152" s="24" t="s">
        <v>5</v>
      </c>
      <c r="O152" s="23">
        <v>3.5000000000000003E-2</v>
      </c>
      <c r="P152" s="23">
        <f>O152*H152</f>
        <v>13.884500000000001</v>
      </c>
      <c r="Q152" s="23">
        <v>2.0000000000000001E-4</v>
      </c>
      <c r="R152" s="23">
        <f>Q152*H152</f>
        <v>7.9340000000000008E-2</v>
      </c>
      <c r="S152" s="23">
        <v>0</v>
      </c>
      <c r="T152" s="22">
        <f>S152*H152</f>
        <v>0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R152" s="7" t="s">
        <v>18</v>
      </c>
      <c r="AT152" s="7" t="s">
        <v>4</v>
      </c>
      <c r="AU152" s="7" t="s">
        <v>19</v>
      </c>
      <c r="AY152" s="8" t="s">
        <v>2</v>
      </c>
      <c r="BE152" s="9">
        <f>IF(N152="základní",J152,0)</f>
        <v>0</v>
      </c>
      <c r="BF152" s="9">
        <f>IF(N152="snížená",J152,0)</f>
        <v>0</v>
      </c>
      <c r="BG152" s="9">
        <f>IF(N152="zákl. přenesená",J152,0)</f>
        <v>0</v>
      </c>
      <c r="BH152" s="9">
        <f>IF(N152="sníž. přenesená",J152,0)</f>
        <v>0</v>
      </c>
      <c r="BI152" s="9">
        <f>IF(N152="nulová",J152,0)</f>
        <v>0</v>
      </c>
      <c r="BJ152" s="8" t="s">
        <v>1</v>
      </c>
      <c r="BK152" s="9">
        <f>ROUND(I152*H152,2)</f>
        <v>0</v>
      </c>
      <c r="BL152" s="8" t="s">
        <v>18</v>
      </c>
      <c r="BM152" s="7" t="s">
        <v>167</v>
      </c>
    </row>
    <row r="153" spans="1:65" s="2" customFormat="1" ht="33" customHeight="1" x14ac:dyDescent="0.25">
      <c r="A153" s="3"/>
      <c r="B153" s="21"/>
      <c r="C153" s="20" t="s">
        <v>22</v>
      </c>
      <c r="D153" s="20" t="s">
        <v>4</v>
      </c>
      <c r="E153" s="19" t="s">
        <v>21</v>
      </c>
      <c r="F153" s="18" t="s">
        <v>20</v>
      </c>
      <c r="G153" s="17" t="s">
        <v>10</v>
      </c>
      <c r="H153" s="16">
        <v>396.7</v>
      </c>
      <c r="I153" s="176">
        <v>0</v>
      </c>
      <c r="J153" s="15">
        <f>ROUND(I153*H153,2)</f>
        <v>0</v>
      </c>
      <c r="K153" s="14"/>
      <c r="L153" s="4"/>
      <c r="M153" s="25" t="s">
        <v>6</v>
      </c>
      <c r="N153" s="24" t="s">
        <v>5</v>
      </c>
      <c r="O153" s="23">
        <v>6.8000000000000005E-2</v>
      </c>
      <c r="P153" s="23">
        <f>O153*H153</f>
        <v>26.9756</v>
      </c>
      <c r="Q153" s="23">
        <v>2.9E-4</v>
      </c>
      <c r="R153" s="23">
        <f>Q153*H153</f>
        <v>0.11504299999999999</v>
      </c>
      <c r="S153" s="23">
        <v>0</v>
      </c>
      <c r="T153" s="22">
        <f>S153*H153</f>
        <v>0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R153" s="7" t="s">
        <v>18</v>
      </c>
      <c r="AT153" s="7" t="s">
        <v>4</v>
      </c>
      <c r="AU153" s="7" t="s">
        <v>19</v>
      </c>
      <c r="AY153" s="8" t="s">
        <v>2</v>
      </c>
      <c r="BE153" s="9">
        <f>IF(N153="základní",J153,0)</f>
        <v>0</v>
      </c>
      <c r="BF153" s="9">
        <f>IF(N153="snížená",J153,0)</f>
        <v>0</v>
      </c>
      <c r="BG153" s="9">
        <f>IF(N153="zákl. přenesená",J153,0)</f>
        <v>0</v>
      </c>
      <c r="BH153" s="9">
        <f>IF(N153="sníž. přenesená",J153,0)</f>
        <v>0</v>
      </c>
      <c r="BI153" s="9">
        <f>IF(N153="nulová",J153,0)</f>
        <v>0</v>
      </c>
      <c r="BJ153" s="8" t="s">
        <v>1</v>
      </c>
      <c r="BK153" s="9">
        <f>ROUND(I153*H153,2)</f>
        <v>0</v>
      </c>
      <c r="BL153" s="8" t="s">
        <v>18</v>
      </c>
      <c r="BM153" s="7" t="s">
        <v>166</v>
      </c>
    </row>
    <row r="154" spans="1:65" s="26" customFormat="1" ht="25.9" customHeight="1" x14ac:dyDescent="0.2">
      <c r="B154" s="34"/>
      <c r="D154" s="28" t="s">
        <v>15</v>
      </c>
      <c r="E154" s="36" t="s">
        <v>17</v>
      </c>
      <c r="F154" s="36" t="s">
        <v>16</v>
      </c>
      <c r="J154" s="35">
        <f>BK154</f>
        <v>0</v>
      </c>
      <c r="L154" s="34"/>
      <c r="M154" s="33"/>
      <c r="N154" s="31"/>
      <c r="O154" s="31"/>
      <c r="P154" s="32">
        <f>P155</f>
        <v>0</v>
      </c>
      <c r="Q154" s="31"/>
      <c r="R154" s="32">
        <f>R155</f>
        <v>0</v>
      </c>
      <c r="S154" s="31"/>
      <c r="T154" s="30">
        <f>T155</f>
        <v>0</v>
      </c>
      <c r="AR154" s="28" t="s">
        <v>1</v>
      </c>
      <c r="AT154" s="29" t="s">
        <v>15</v>
      </c>
      <c r="AU154" s="29" t="s">
        <v>14</v>
      </c>
      <c r="AY154" s="28" t="s">
        <v>2</v>
      </c>
      <c r="BK154" s="27">
        <f>BK155</f>
        <v>0</v>
      </c>
    </row>
    <row r="155" spans="1:65" s="2" customFormat="1" ht="16.5" customHeight="1" x14ac:dyDescent="0.25">
      <c r="A155" s="3"/>
      <c r="B155" s="21"/>
      <c r="C155" s="20" t="s">
        <v>13</v>
      </c>
      <c r="D155" s="20" t="s">
        <v>4</v>
      </c>
      <c r="E155" s="19" t="s">
        <v>12</v>
      </c>
      <c r="F155" s="18" t="s">
        <v>11</v>
      </c>
      <c r="G155" s="17" t="s">
        <v>10</v>
      </c>
      <c r="H155" s="16">
        <v>4</v>
      </c>
      <c r="I155" s="176">
        <v>0</v>
      </c>
      <c r="J155" s="15">
        <f>ROUND(I155*H155,2)</f>
        <v>0</v>
      </c>
      <c r="K155" s="14"/>
      <c r="L155" s="4"/>
      <c r="M155" s="13" t="s">
        <v>6</v>
      </c>
      <c r="N155" s="12" t="s">
        <v>5</v>
      </c>
      <c r="O155" s="11">
        <v>0</v>
      </c>
      <c r="P155" s="11">
        <f>O155*H155</f>
        <v>0</v>
      </c>
      <c r="Q155" s="11">
        <v>0</v>
      </c>
      <c r="R155" s="11">
        <f>Q155*H155</f>
        <v>0</v>
      </c>
      <c r="S155" s="11">
        <v>0</v>
      </c>
      <c r="T155" s="10">
        <f>S155*H155</f>
        <v>0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R155" s="7" t="s">
        <v>0</v>
      </c>
      <c r="AT155" s="7" t="s">
        <v>4</v>
      </c>
      <c r="AU155" s="7" t="s">
        <v>3</v>
      </c>
      <c r="AY155" s="8" t="s">
        <v>2</v>
      </c>
      <c r="BE155" s="9">
        <f>IF(N155="základní",J155,0)</f>
        <v>0</v>
      </c>
      <c r="BF155" s="9">
        <f>IF(N155="snížená",J155,0)</f>
        <v>0</v>
      </c>
      <c r="BG155" s="9">
        <f>IF(N155="zákl. přenesená",J155,0)</f>
        <v>0</v>
      </c>
      <c r="BH155" s="9">
        <f>IF(N155="sníž. přenesená",J155,0)</f>
        <v>0</v>
      </c>
      <c r="BI155" s="9">
        <f>IF(N155="nulová",J155,0)</f>
        <v>0</v>
      </c>
      <c r="BJ155" s="8" t="s">
        <v>1</v>
      </c>
      <c r="BK155" s="9">
        <f>ROUND(I155*H155,2)</f>
        <v>0</v>
      </c>
      <c r="BL155" s="8" t="s">
        <v>0</v>
      </c>
      <c r="BM155" s="7" t="s">
        <v>165</v>
      </c>
    </row>
    <row r="156" spans="1:65" s="2" customFormat="1" ht="6.95" customHeight="1" x14ac:dyDescent="0.25">
      <c r="A156" s="3"/>
      <c r="B156" s="6"/>
      <c r="C156" s="5"/>
      <c r="D156" s="5"/>
      <c r="E156" s="5"/>
      <c r="F156" s="5"/>
      <c r="G156" s="5"/>
      <c r="H156" s="5"/>
      <c r="I156" s="5"/>
      <c r="J156" s="5"/>
      <c r="K156" s="5"/>
      <c r="L156" s="4"/>
      <c r="M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</sheetData>
  <autoFilter ref="C122:K155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F3BA5-C3C6-4C96-BBE7-AEC9881A5711}">
  <sheetPr>
    <pageSetUpPr fitToPage="1"/>
  </sheetPr>
  <dimension ref="A1:BM143"/>
  <sheetViews>
    <sheetView showGridLines="0" tabSelected="1" workbookViewId="0">
      <selection activeCell="Y121" sqref="Y121"/>
    </sheetView>
  </sheetViews>
  <sheetFormatPr defaultRowHeight="11.25" x14ac:dyDescent="0.2"/>
  <cols>
    <col min="1" max="1" width="7.140625" style="1" customWidth="1"/>
    <col min="2" max="2" width="1" style="1" customWidth="1"/>
    <col min="3" max="3" width="3.5703125" style="1" customWidth="1"/>
    <col min="4" max="4" width="3.7109375" style="1" customWidth="1"/>
    <col min="5" max="5" width="14.7109375" style="1" customWidth="1"/>
    <col min="6" max="6" width="43.5703125" style="1" customWidth="1"/>
    <col min="7" max="7" width="6.42578125" style="1" customWidth="1"/>
    <col min="8" max="8" width="12" style="1" customWidth="1"/>
    <col min="9" max="9" width="13.5703125" style="1" customWidth="1"/>
    <col min="10" max="10" width="19.140625" style="1" customWidth="1"/>
    <col min="11" max="11" width="19.140625" style="1" hidden="1" customWidth="1"/>
    <col min="12" max="12" width="8" style="1" customWidth="1"/>
    <col min="13" max="13" width="9.28515625" style="1" hidden="1" customWidth="1"/>
    <col min="14" max="14" width="9.140625" style="1"/>
    <col min="15" max="20" width="12.140625" style="1" hidden="1" customWidth="1"/>
    <col min="21" max="21" width="14" style="1" hidden="1" customWidth="1"/>
    <col min="22" max="22" width="10.5703125" style="1" customWidth="1"/>
    <col min="23" max="23" width="14" style="1" customWidth="1"/>
    <col min="24" max="24" width="10.5703125" style="1" customWidth="1"/>
    <col min="25" max="25" width="12.85546875" style="1" customWidth="1"/>
    <col min="26" max="26" width="9.42578125" style="1" customWidth="1"/>
    <col min="27" max="27" width="12.85546875" style="1" customWidth="1"/>
    <col min="28" max="28" width="14" style="1" customWidth="1"/>
    <col min="29" max="29" width="9.42578125" style="1" customWidth="1"/>
    <col min="30" max="30" width="12.85546875" style="1" customWidth="1"/>
    <col min="31" max="31" width="14" style="1" customWidth="1"/>
    <col min="32" max="16384" width="9.140625" style="1"/>
  </cols>
  <sheetData>
    <row r="1" spans="1:46" x14ac:dyDescent="0.2">
      <c r="A1" s="124"/>
    </row>
    <row r="2" spans="1:46" ht="36.950000000000003" customHeight="1" x14ac:dyDescent="0.2">
      <c r="L2" s="180" t="s">
        <v>107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8" t="s">
        <v>120</v>
      </c>
    </row>
    <row r="3" spans="1:46" ht="6.95" customHeight="1" x14ac:dyDescent="0.2">
      <c r="B3" s="123"/>
      <c r="C3" s="122"/>
      <c r="D3" s="122"/>
      <c r="E3" s="122"/>
      <c r="F3" s="122"/>
      <c r="G3" s="122"/>
      <c r="H3" s="122"/>
      <c r="I3" s="122"/>
      <c r="J3" s="122"/>
      <c r="K3" s="122"/>
      <c r="L3" s="102"/>
      <c r="AT3" s="8" t="s">
        <v>19</v>
      </c>
    </row>
    <row r="4" spans="1:46" ht="24.95" customHeight="1" x14ac:dyDescent="0.2">
      <c r="B4" s="102"/>
      <c r="D4" s="80" t="s">
        <v>106</v>
      </c>
      <c r="L4" s="102"/>
      <c r="M4" s="121" t="s">
        <v>105</v>
      </c>
      <c r="AT4" s="8" t="s">
        <v>26</v>
      </c>
    </row>
    <row r="5" spans="1:46" ht="6.95" customHeight="1" x14ac:dyDescent="0.2">
      <c r="B5" s="102"/>
      <c r="L5" s="102"/>
    </row>
    <row r="6" spans="1:46" ht="12" customHeight="1" x14ac:dyDescent="0.2">
      <c r="B6" s="102"/>
      <c r="D6" s="77" t="s">
        <v>71</v>
      </c>
      <c r="L6" s="102"/>
    </row>
    <row r="7" spans="1:46" ht="16.5" customHeight="1" x14ac:dyDescent="0.2">
      <c r="B7" s="102"/>
      <c r="E7" s="212" t="str">
        <f>'Rekapitulace stavby'!K6</f>
        <v>Technické místnosti  - oprava</v>
      </c>
      <c r="F7" s="213"/>
      <c r="G7" s="213"/>
      <c r="H7" s="213"/>
      <c r="L7" s="102"/>
    </row>
    <row r="8" spans="1:46" s="2" customFormat="1" ht="12" customHeight="1" x14ac:dyDescent="0.25">
      <c r="A8" s="3"/>
      <c r="B8" s="4"/>
      <c r="C8" s="3"/>
      <c r="D8" s="77" t="s">
        <v>70</v>
      </c>
      <c r="E8" s="3"/>
      <c r="F8" s="3"/>
      <c r="G8" s="3"/>
      <c r="H8" s="3"/>
      <c r="I8" s="3"/>
      <c r="J8" s="3"/>
      <c r="K8" s="3"/>
      <c r="L8" s="7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46" s="2" customFormat="1" ht="16.5" customHeight="1" x14ac:dyDescent="0.25">
      <c r="A9" s="3"/>
      <c r="B9" s="4"/>
      <c r="C9" s="3"/>
      <c r="D9" s="3"/>
      <c r="E9" s="197" t="s">
        <v>198</v>
      </c>
      <c r="F9" s="211"/>
      <c r="G9" s="211"/>
      <c r="H9" s="211"/>
      <c r="I9" s="3"/>
      <c r="J9" s="3"/>
      <c r="K9" s="3"/>
      <c r="L9" s="75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46" s="2" customFormat="1" x14ac:dyDescent="0.25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L10" s="7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46" s="2" customFormat="1" ht="12" customHeight="1" x14ac:dyDescent="0.25">
      <c r="A11" s="3"/>
      <c r="B11" s="4"/>
      <c r="C11" s="3"/>
      <c r="D11" s="77" t="s">
        <v>104</v>
      </c>
      <c r="E11" s="3"/>
      <c r="F11" s="78" t="s">
        <v>6</v>
      </c>
      <c r="G11" s="3"/>
      <c r="H11" s="3"/>
      <c r="I11" s="77" t="s">
        <v>103</v>
      </c>
      <c r="J11" s="78" t="s">
        <v>6</v>
      </c>
      <c r="K11" s="3"/>
      <c r="L11" s="75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46" s="2" customFormat="1" ht="12" customHeight="1" x14ac:dyDescent="0.25">
      <c r="A12" s="3"/>
      <c r="B12" s="4"/>
      <c r="C12" s="3"/>
      <c r="D12" s="77" t="s">
        <v>69</v>
      </c>
      <c r="E12" s="3"/>
      <c r="F12" s="78" t="s">
        <v>102</v>
      </c>
      <c r="G12" s="3"/>
      <c r="H12" s="3"/>
      <c r="I12" s="77" t="s">
        <v>68</v>
      </c>
      <c r="J12" s="79" t="str">
        <f>'Rekapitulace stavby'!AN8</f>
        <v>8. 10. 2024</v>
      </c>
      <c r="K12" s="3"/>
      <c r="L12" s="7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46" s="2" customFormat="1" ht="10.9" customHeight="1" x14ac:dyDescent="0.25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75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46" s="2" customFormat="1" ht="12" customHeight="1" x14ac:dyDescent="0.25">
      <c r="A14" s="3"/>
      <c r="B14" s="4"/>
      <c r="C14" s="3"/>
      <c r="D14" s="77" t="s">
        <v>67</v>
      </c>
      <c r="E14" s="3"/>
      <c r="F14" s="3"/>
      <c r="G14" s="3"/>
      <c r="H14" s="3"/>
      <c r="I14" s="77" t="s">
        <v>101</v>
      </c>
      <c r="J14" s="78" t="str">
        <f>IF('Rekapitulace stavby'!AN10="","",'Rekapitulace stavby'!AN10)</f>
        <v/>
      </c>
      <c r="K14" s="3"/>
      <c r="L14" s="7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46" s="2" customFormat="1" ht="18" customHeight="1" x14ac:dyDescent="0.25">
      <c r="A15" s="3"/>
      <c r="B15" s="4"/>
      <c r="C15" s="3"/>
      <c r="D15" s="3"/>
      <c r="E15" s="78" t="str">
        <f>IF('Rekapitulace stavby'!E11="","",'Rekapitulace stavby'!E11)</f>
        <v xml:space="preserve"> </v>
      </c>
      <c r="F15" s="3"/>
      <c r="G15" s="3"/>
      <c r="H15" s="3"/>
      <c r="I15" s="77" t="s">
        <v>100</v>
      </c>
      <c r="J15" s="78" t="str">
        <f>IF('Rekapitulace stavby'!AN11="","",'Rekapitulace stavby'!AN11)</f>
        <v/>
      </c>
      <c r="K15" s="3"/>
      <c r="L15" s="75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46" s="2" customFormat="1" ht="6.95" customHeight="1" x14ac:dyDescent="0.25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75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2" customFormat="1" ht="12" customHeight="1" x14ac:dyDescent="0.25">
      <c r="A17" s="3"/>
      <c r="B17" s="4"/>
      <c r="C17" s="3"/>
      <c r="D17" s="77" t="s">
        <v>65</v>
      </c>
      <c r="E17" s="3"/>
      <c r="F17" s="3"/>
      <c r="G17" s="3"/>
      <c r="H17" s="3"/>
      <c r="I17" s="77" t="s">
        <v>101</v>
      </c>
      <c r="J17" s="78" t="str">
        <f>'Rekapitulace stavby'!AN13</f>
        <v/>
      </c>
      <c r="K17" s="3"/>
      <c r="L17" s="7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2" customFormat="1" ht="18" customHeight="1" x14ac:dyDescent="0.25">
      <c r="A18" s="3"/>
      <c r="B18" s="4"/>
      <c r="C18" s="3"/>
      <c r="D18" s="3"/>
      <c r="E18" s="186" t="str">
        <f>'Rekapitulace stavby'!E14</f>
        <v xml:space="preserve"> </v>
      </c>
      <c r="F18" s="186"/>
      <c r="G18" s="186"/>
      <c r="H18" s="186"/>
      <c r="I18" s="77" t="s">
        <v>100</v>
      </c>
      <c r="J18" s="78" t="str">
        <f>'Rekapitulace stavby'!AN14</f>
        <v/>
      </c>
      <c r="K18" s="3"/>
      <c r="L18" s="7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 ht="6.95" customHeight="1" x14ac:dyDescent="0.25">
      <c r="A19" s="3"/>
      <c r="B19" s="4"/>
      <c r="C19" s="3"/>
      <c r="D19" s="3"/>
      <c r="E19" s="3"/>
      <c r="F19" s="3"/>
      <c r="G19" s="3"/>
      <c r="H19" s="3"/>
      <c r="I19" s="3"/>
      <c r="J19" s="3"/>
      <c r="K19" s="3"/>
      <c r="L19" s="75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 ht="12" customHeight="1" x14ac:dyDescent="0.25">
      <c r="A20" s="3"/>
      <c r="B20" s="4"/>
      <c r="C20" s="3"/>
      <c r="D20" s="77" t="s">
        <v>66</v>
      </c>
      <c r="E20" s="3"/>
      <c r="F20" s="3"/>
      <c r="G20" s="3"/>
      <c r="H20" s="3"/>
      <c r="I20" s="77" t="s">
        <v>101</v>
      </c>
      <c r="J20" s="78" t="str">
        <f>IF('Rekapitulace stavby'!AN16="","",'Rekapitulace stavby'!AN16)</f>
        <v/>
      </c>
      <c r="K20" s="3"/>
      <c r="L20" s="75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 ht="18" customHeight="1" x14ac:dyDescent="0.25">
      <c r="A21" s="3"/>
      <c r="B21" s="4"/>
      <c r="C21" s="3"/>
      <c r="D21" s="3"/>
      <c r="E21" s="78" t="str">
        <f>IF('Rekapitulace stavby'!E17="","",'Rekapitulace stavby'!E17)</f>
        <v xml:space="preserve"> </v>
      </c>
      <c r="F21" s="3"/>
      <c r="G21" s="3"/>
      <c r="H21" s="3"/>
      <c r="I21" s="77" t="s">
        <v>100</v>
      </c>
      <c r="J21" s="78" t="str">
        <f>IF('Rekapitulace stavby'!AN17="","",'Rekapitulace stavby'!AN17)</f>
        <v/>
      </c>
      <c r="K21" s="3"/>
      <c r="L21" s="75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 ht="6.95" customHeight="1" x14ac:dyDescent="0.25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7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 ht="12" customHeight="1" x14ac:dyDescent="0.25">
      <c r="A23" s="3"/>
      <c r="B23" s="4"/>
      <c r="C23" s="3"/>
      <c r="D23" s="77" t="s">
        <v>64</v>
      </c>
      <c r="E23" s="3"/>
      <c r="F23" s="3"/>
      <c r="G23" s="3"/>
      <c r="H23" s="3"/>
      <c r="I23" s="77" t="s">
        <v>101</v>
      </c>
      <c r="J23" s="78" t="str">
        <f>IF('Rekapitulace stavby'!AN19="","",'Rekapitulace stavby'!AN19)</f>
        <v/>
      </c>
      <c r="K23" s="3"/>
      <c r="L23" s="75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 ht="18" customHeight="1" x14ac:dyDescent="0.25">
      <c r="A24" s="3"/>
      <c r="B24" s="4"/>
      <c r="C24" s="3"/>
      <c r="D24" s="3"/>
      <c r="E24" s="78" t="str">
        <f>IF('Rekapitulace stavby'!E20="","",'Rekapitulace stavby'!E20)</f>
        <v xml:space="preserve"> </v>
      </c>
      <c r="F24" s="3"/>
      <c r="G24" s="3"/>
      <c r="H24" s="3"/>
      <c r="I24" s="77" t="s">
        <v>100</v>
      </c>
      <c r="J24" s="78" t="str">
        <f>IF('Rekapitulace stavby'!AN20="","",'Rekapitulace stavby'!AN20)</f>
        <v/>
      </c>
      <c r="K24" s="3"/>
      <c r="L24" s="7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 ht="6.95" customHeight="1" x14ac:dyDescent="0.25">
      <c r="A25" s="3"/>
      <c r="B25" s="4"/>
      <c r="C25" s="3"/>
      <c r="D25" s="3"/>
      <c r="E25" s="3"/>
      <c r="F25" s="3"/>
      <c r="G25" s="3"/>
      <c r="H25" s="3"/>
      <c r="I25" s="3"/>
      <c r="J25" s="3"/>
      <c r="K25" s="3"/>
      <c r="L25" s="75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 ht="12" customHeight="1" x14ac:dyDescent="0.25">
      <c r="A26" s="3"/>
      <c r="B26" s="4"/>
      <c r="C26" s="3"/>
      <c r="D26" s="77" t="s">
        <v>99</v>
      </c>
      <c r="E26" s="3"/>
      <c r="F26" s="3"/>
      <c r="G26" s="3"/>
      <c r="H26" s="3"/>
      <c r="I26" s="3"/>
      <c r="J26" s="3"/>
      <c r="K26" s="3"/>
      <c r="L26" s="75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117" customFormat="1" ht="16.5" customHeight="1" x14ac:dyDescent="0.25">
      <c r="A27" s="118"/>
      <c r="B27" s="120"/>
      <c r="C27" s="118"/>
      <c r="D27" s="118"/>
      <c r="E27" s="188" t="s">
        <v>6</v>
      </c>
      <c r="F27" s="188"/>
      <c r="G27" s="188"/>
      <c r="H27" s="188"/>
      <c r="I27" s="118"/>
      <c r="J27" s="118"/>
      <c r="K27" s="118"/>
      <c r="L27" s="119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s="2" customFormat="1" ht="6.95" customHeight="1" x14ac:dyDescent="0.25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75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 ht="6.95" customHeight="1" x14ac:dyDescent="0.25">
      <c r="A29" s="3"/>
      <c r="B29" s="4"/>
      <c r="C29" s="3"/>
      <c r="D29" s="58"/>
      <c r="E29" s="58"/>
      <c r="F29" s="58"/>
      <c r="G29" s="58"/>
      <c r="H29" s="58"/>
      <c r="I29" s="58"/>
      <c r="J29" s="58"/>
      <c r="K29" s="58"/>
      <c r="L29" s="75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 ht="25.35" customHeight="1" x14ac:dyDescent="0.25">
      <c r="A30" s="3"/>
      <c r="B30" s="4"/>
      <c r="C30" s="3"/>
      <c r="D30" s="116" t="s">
        <v>98</v>
      </c>
      <c r="E30" s="3"/>
      <c r="F30" s="3"/>
      <c r="G30" s="3"/>
      <c r="H30" s="3"/>
      <c r="I30" s="3"/>
      <c r="J30" s="93">
        <f>ROUND(J122, 2)</f>
        <v>0</v>
      </c>
      <c r="K30" s="3"/>
      <c r="L30" s="7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 ht="6.95" customHeight="1" x14ac:dyDescent="0.25">
      <c r="A31" s="3"/>
      <c r="B31" s="4"/>
      <c r="C31" s="3"/>
      <c r="D31" s="58"/>
      <c r="E31" s="58"/>
      <c r="F31" s="58"/>
      <c r="G31" s="58"/>
      <c r="H31" s="58"/>
      <c r="I31" s="58"/>
      <c r="J31" s="58"/>
      <c r="K31" s="58"/>
      <c r="L31" s="75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2" customFormat="1" ht="14.45" customHeight="1" x14ac:dyDescent="0.25">
      <c r="A32" s="3"/>
      <c r="B32" s="4"/>
      <c r="C32" s="3"/>
      <c r="D32" s="3"/>
      <c r="E32" s="3"/>
      <c r="F32" s="115" t="s">
        <v>97</v>
      </c>
      <c r="G32" s="3"/>
      <c r="H32" s="3"/>
      <c r="I32" s="115" t="s">
        <v>96</v>
      </c>
      <c r="J32" s="115" t="s">
        <v>95</v>
      </c>
      <c r="K32" s="3"/>
      <c r="L32" s="75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2" customFormat="1" ht="14.45" hidden="1" customHeight="1" x14ac:dyDescent="0.25">
      <c r="A33" s="3"/>
      <c r="B33" s="4"/>
      <c r="C33" s="3"/>
      <c r="D33" s="114" t="s">
        <v>54</v>
      </c>
      <c r="E33" s="77" t="s">
        <v>94</v>
      </c>
      <c r="F33" s="112">
        <f>ROUND((SUM(BE122:BE142)),  2)</f>
        <v>0</v>
      </c>
      <c r="G33" s="3"/>
      <c r="H33" s="3"/>
      <c r="I33" s="113">
        <v>0.21</v>
      </c>
      <c r="J33" s="112">
        <f>ROUND(((SUM(BE122:BE142))*I33),  2)</f>
        <v>0</v>
      </c>
      <c r="K33" s="3"/>
      <c r="L33" s="75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2" customFormat="1" ht="14.45" hidden="1" customHeight="1" x14ac:dyDescent="0.25">
      <c r="A34" s="3"/>
      <c r="B34" s="4"/>
      <c r="C34" s="3"/>
      <c r="D34" s="3"/>
      <c r="E34" s="77" t="s">
        <v>93</v>
      </c>
      <c r="F34" s="112">
        <f>ROUND((SUM(BF122:BF142)),  2)</f>
        <v>0</v>
      </c>
      <c r="G34" s="3"/>
      <c r="H34" s="3"/>
      <c r="I34" s="113">
        <v>0.12</v>
      </c>
      <c r="J34" s="112">
        <f>ROUND(((SUM(BF122:BF142))*I34),  2)</f>
        <v>0</v>
      </c>
      <c r="K34" s="3"/>
      <c r="L34" s="7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2" customFormat="1" ht="14.45" customHeight="1" x14ac:dyDescent="0.25">
      <c r="A35" s="3"/>
      <c r="B35" s="4"/>
      <c r="C35" s="3"/>
      <c r="D35" s="77" t="s">
        <v>54</v>
      </c>
      <c r="E35" s="77" t="s">
        <v>5</v>
      </c>
      <c r="F35" s="112">
        <f>ROUND((SUM(BG122:BG142)),  2)</f>
        <v>0</v>
      </c>
      <c r="G35" s="3"/>
      <c r="H35" s="3"/>
      <c r="I35" s="113">
        <v>0.21</v>
      </c>
      <c r="J35" s="112">
        <f>0</f>
        <v>0</v>
      </c>
      <c r="K35" s="3"/>
      <c r="L35" s="75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2" customFormat="1" ht="14.45" customHeight="1" x14ac:dyDescent="0.25">
      <c r="A36" s="3"/>
      <c r="B36" s="4"/>
      <c r="C36" s="3"/>
      <c r="D36" s="3"/>
      <c r="E36" s="77" t="s">
        <v>92</v>
      </c>
      <c r="F36" s="112">
        <f>ROUND((SUM(BH122:BH142)),  2)</f>
        <v>0</v>
      </c>
      <c r="G36" s="3"/>
      <c r="H36" s="3"/>
      <c r="I36" s="113">
        <v>0.12</v>
      </c>
      <c r="J36" s="112">
        <f>0</f>
        <v>0</v>
      </c>
      <c r="K36" s="3"/>
      <c r="L36" s="7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2" customFormat="1" ht="14.45" hidden="1" customHeight="1" x14ac:dyDescent="0.25">
      <c r="A37" s="3"/>
      <c r="B37" s="4"/>
      <c r="C37" s="3"/>
      <c r="D37" s="3"/>
      <c r="E37" s="77" t="s">
        <v>91</v>
      </c>
      <c r="F37" s="112">
        <f>ROUND((SUM(BI122:BI142)),  2)</f>
        <v>0</v>
      </c>
      <c r="G37" s="3"/>
      <c r="H37" s="3"/>
      <c r="I37" s="113">
        <v>0</v>
      </c>
      <c r="J37" s="112">
        <f>0</f>
        <v>0</v>
      </c>
      <c r="K37" s="3"/>
      <c r="L37" s="75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2" customFormat="1" ht="6.95" customHeight="1" x14ac:dyDescent="0.25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7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2" customFormat="1" ht="25.35" customHeight="1" x14ac:dyDescent="0.25">
      <c r="A39" s="3"/>
      <c r="B39" s="4"/>
      <c r="C39" s="95"/>
      <c r="D39" s="111" t="s">
        <v>90</v>
      </c>
      <c r="E39" s="108"/>
      <c r="F39" s="108"/>
      <c r="G39" s="110" t="s">
        <v>89</v>
      </c>
      <c r="H39" s="109" t="s">
        <v>88</v>
      </c>
      <c r="I39" s="108"/>
      <c r="J39" s="107">
        <f>SUM(J30:J37)</f>
        <v>0</v>
      </c>
      <c r="K39" s="106"/>
      <c r="L39" s="75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2" customFormat="1" ht="14.45" customHeight="1" x14ac:dyDescent="0.25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7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4.45" customHeight="1" x14ac:dyDescent="0.2">
      <c r="B41" s="102"/>
      <c r="L41" s="102"/>
    </row>
    <row r="42" spans="1:31" ht="14.45" customHeight="1" x14ac:dyDescent="0.2">
      <c r="B42" s="102"/>
      <c r="L42" s="102"/>
    </row>
    <row r="43" spans="1:31" ht="14.45" customHeight="1" x14ac:dyDescent="0.2">
      <c r="B43" s="102"/>
      <c r="L43" s="102"/>
    </row>
    <row r="44" spans="1:31" ht="14.45" customHeight="1" x14ac:dyDescent="0.2">
      <c r="B44" s="102"/>
      <c r="L44" s="102"/>
    </row>
    <row r="45" spans="1:31" ht="14.45" customHeight="1" x14ac:dyDescent="0.2">
      <c r="B45" s="102"/>
      <c r="L45" s="102"/>
    </row>
    <row r="46" spans="1:31" ht="14.45" customHeight="1" x14ac:dyDescent="0.2">
      <c r="B46" s="102"/>
      <c r="L46" s="102"/>
    </row>
    <row r="47" spans="1:31" ht="14.45" customHeight="1" x14ac:dyDescent="0.2">
      <c r="B47" s="102"/>
      <c r="L47" s="102"/>
    </row>
    <row r="48" spans="1:31" ht="14.45" customHeight="1" x14ac:dyDescent="0.2">
      <c r="B48" s="102"/>
      <c r="L48" s="102"/>
    </row>
    <row r="49" spans="1:31" ht="14.45" customHeight="1" x14ac:dyDescent="0.2">
      <c r="B49" s="102"/>
      <c r="L49" s="102"/>
    </row>
    <row r="50" spans="1:31" s="2" customFormat="1" ht="14.45" customHeight="1" x14ac:dyDescent="0.25">
      <c r="B50" s="75"/>
      <c r="D50" s="104" t="s">
        <v>87</v>
      </c>
      <c r="E50" s="105"/>
      <c r="F50" s="105"/>
      <c r="G50" s="104" t="s">
        <v>86</v>
      </c>
      <c r="H50" s="105"/>
      <c r="I50" s="105"/>
      <c r="J50" s="105"/>
      <c r="K50" s="105"/>
      <c r="L50" s="75"/>
    </row>
    <row r="51" spans="1:31" x14ac:dyDescent="0.2">
      <c r="B51" s="102"/>
      <c r="L51" s="102"/>
    </row>
    <row r="52" spans="1:31" x14ac:dyDescent="0.2">
      <c r="B52" s="102"/>
      <c r="L52" s="102"/>
    </row>
    <row r="53" spans="1:31" x14ac:dyDescent="0.2">
      <c r="B53" s="102"/>
      <c r="L53" s="102"/>
    </row>
    <row r="54" spans="1:31" x14ac:dyDescent="0.2">
      <c r="B54" s="102"/>
      <c r="L54" s="102"/>
    </row>
    <row r="55" spans="1:31" x14ac:dyDescent="0.2">
      <c r="B55" s="102"/>
      <c r="L55" s="102"/>
    </row>
    <row r="56" spans="1:31" x14ac:dyDescent="0.2">
      <c r="B56" s="102"/>
      <c r="L56" s="102"/>
    </row>
    <row r="57" spans="1:31" x14ac:dyDescent="0.2">
      <c r="B57" s="102"/>
      <c r="L57" s="102"/>
    </row>
    <row r="58" spans="1:31" x14ac:dyDescent="0.2">
      <c r="B58" s="102"/>
      <c r="L58" s="102"/>
    </row>
    <row r="59" spans="1:31" x14ac:dyDescent="0.2">
      <c r="B59" s="102"/>
      <c r="L59" s="102"/>
    </row>
    <row r="60" spans="1:31" x14ac:dyDescent="0.2">
      <c r="B60" s="102"/>
      <c r="L60" s="102"/>
    </row>
    <row r="61" spans="1:31" s="2" customFormat="1" ht="12.75" x14ac:dyDescent="0.25">
      <c r="A61" s="3"/>
      <c r="B61" s="4"/>
      <c r="C61" s="3"/>
      <c r="D61" s="100" t="s">
        <v>83</v>
      </c>
      <c r="E61" s="98"/>
      <c r="F61" s="101" t="s">
        <v>82</v>
      </c>
      <c r="G61" s="100" t="s">
        <v>83</v>
      </c>
      <c r="H61" s="98"/>
      <c r="I61" s="98"/>
      <c r="J61" s="99" t="s">
        <v>82</v>
      </c>
      <c r="K61" s="98"/>
      <c r="L61" s="75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x14ac:dyDescent="0.2">
      <c r="B62" s="102"/>
      <c r="L62" s="102"/>
    </row>
    <row r="63" spans="1:31" x14ac:dyDescent="0.2">
      <c r="B63" s="102"/>
      <c r="L63" s="102"/>
    </row>
    <row r="64" spans="1:31" x14ac:dyDescent="0.2">
      <c r="B64" s="102"/>
      <c r="L64" s="102"/>
    </row>
    <row r="65" spans="1:31" s="2" customFormat="1" ht="12.75" x14ac:dyDescent="0.25">
      <c r="A65" s="3"/>
      <c r="B65" s="4"/>
      <c r="C65" s="3"/>
      <c r="D65" s="104" t="s">
        <v>85</v>
      </c>
      <c r="E65" s="103"/>
      <c r="F65" s="103"/>
      <c r="G65" s="104" t="s">
        <v>84</v>
      </c>
      <c r="H65" s="103"/>
      <c r="I65" s="103"/>
      <c r="J65" s="103"/>
      <c r="K65" s="103"/>
      <c r="L65" s="75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x14ac:dyDescent="0.2">
      <c r="B66" s="102"/>
      <c r="L66" s="102"/>
    </row>
    <row r="67" spans="1:31" x14ac:dyDescent="0.2">
      <c r="B67" s="102"/>
      <c r="L67" s="102"/>
    </row>
    <row r="68" spans="1:31" x14ac:dyDescent="0.2">
      <c r="B68" s="102"/>
      <c r="L68" s="102"/>
    </row>
    <row r="69" spans="1:31" x14ac:dyDescent="0.2">
      <c r="B69" s="102"/>
      <c r="L69" s="102"/>
    </row>
    <row r="70" spans="1:31" x14ac:dyDescent="0.2">
      <c r="B70" s="102"/>
      <c r="L70" s="102"/>
    </row>
    <row r="71" spans="1:31" x14ac:dyDescent="0.2">
      <c r="B71" s="102"/>
      <c r="L71" s="102"/>
    </row>
    <row r="72" spans="1:31" x14ac:dyDescent="0.2">
      <c r="B72" s="102"/>
      <c r="L72" s="102"/>
    </row>
    <row r="73" spans="1:31" x14ac:dyDescent="0.2">
      <c r="B73" s="102"/>
      <c r="L73" s="102"/>
    </row>
    <row r="74" spans="1:31" x14ac:dyDescent="0.2">
      <c r="B74" s="102"/>
      <c r="L74" s="102"/>
    </row>
    <row r="75" spans="1:31" x14ac:dyDescent="0.2">
      <c r="B75" s="102"/>
      <c r="L75" s="102"/>
    </row>
    <row r="76" spans="1:31" s="2" customFormat="1" ht="12.75" x14ac:dyDescent="0.25">
      <c r="A76" s="3"/>
      <c r="B76" s="4"/>
      <c r="C76" s="3"/>
      <c r="D76" s="100" t="s">
        <v>83</v>
      </c>
      <c r="E76" s="98"/>
      <c r="F76" s="101" t="s">
        <v>82</v>
      </c>
      <c r="G76" s="100" t="s">
        <v>83</v>
      </c>
      <c r="H76" s="98"/>
      <c r="I76" s="98"/>
      <c r="J76" s="99" t="s">
        <v>82</v>
      </c>
      <c r="K76" s="98"/>
      <c r="L76" s="75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2" customFormat="1" ht="14.45" customHeight="1" x14ac:dyDescent="0.25">
      <c r="A77" s="3"/>
      <c r="B77" s="6"/>
      <c r="C77" s="5"/>
      <c r="D77" s="5"/>
      <c r="E77" s="5"/>
      <c r="F77" s="5"/>
      <c r="G77" s="5"/>
      <c r="H77" s="5"/>
      <c r="I77" s="5"/>
      <c r="J77" s="5"/>
      <c r="K77" s="5"/>
      <c r="L77" s="75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81" spans="1:47" s="2" customFormat="1" ht="6.95" customHeight="1" x14ac:dyDescent="0.25">
      <c r="A81" s="3"/>
      <c r="B81" s="82"/>
      <c r="C81" s="81"/>
      <c r="D81" s="81"/>
      <c r="E81" s="81"/>
      <c r="F81" s="81"/>
      <c r="G81" s="81"/>
      <c r="H81" s="81"/>
      <c r="I81" s="81"/>
      <c r="J81" s="81"/>
      <c r="K81" s="81"/>
      <c r="L81" s="75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47" s="2" customFormat="1" ht="24.95" customHeight="1" x14ac:dyDescent="0.25">
      <c r="A82" s="3"/>
      <c r="B82" s="4"/>
      <c r="C82" s="80" t="s">
        <v>81</v>
      </c>
      <c r="D82" s="3"/>
      <c r="E82" s="3"/>
      <c r="F82" s="3"/>
      <c r="G82" s="3"/>
      <c r="H82" s="3"/>
      <c r="I82" s="3"/>
      <c r="J82" s="3"/>
      <c r="K82" s="3"/>
      <c r="L82" s="75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47" s="2" customFormat="1" ht="6.95" customHeight="1" x14ac:dyDescent="0.25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75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47" s="2" customFormat="1" ht="12" customHeight="1" x14ac:dyDescent="0.25">
      <c r="A84" s="3"/>
      <c r="B84" s="4"/>
      <c r="C84" s="77" t="s">
        <v>71</v>
      </c>
      <c r="D84" s="3"/>
      <c r="E84" s="3"/>
      <c r="F84" s="3"/>
      <c r="G84" s="3"/>
      <c r="H84" s="3"/>
      <c r="I84" s="3"/>
      <c r="J84" s="3"/>
      <c r="K84" s="3"/>
      <c r="L84" s="75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47" s="2" customFormat="1" ht="16.5" customHeight="1" x14ac:dyDescent="0.25">
      <c r="A85" s="3"/>
      <c r="B85" s="4"/>
      <c r="C85" s="3"/>
      <c r="D85" s="3"/>
      <c r="E85" s="212" t="str">
        <f>E7</f>
        <v>Technické místnosti  - oprava</v>
      </c>
      <c r="F85" s="213"/>
      <c r="G85" s="213"/>
      <c r="H85" s="213"/>
      <c r="I85" s="3"/>
      <c r="J85" s="3"/>
      <c r="K85" s="3"/>
      <c r="L85" s="75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47" s="2" customFormat="1" ht="12" customHeight="1" x14ac:dyDescent="0.25">
      <c r="A86" s="3"/>
      <c r="B86" s="4"/>
      <c r="C86" s="77" t="s">
        <v>70</v>
      </c>
      <c r="D86" s="3"/>
      <c r="E86" s="3"/>
      <c r="F86" s="3"/>
      <c r="G86" s="3"/>
      <c r="H86" s="3"/>
      <c r="I86" s="3"/>
      <c r="J86" s="3"/>
      <c r="K86" s="3"/>
      <c r="L86" s="75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47" s="2" customFormat="1" ht="16.5" customHeight="1" x14ac:dyDescent="0.25">
      <c r="A87" s="3"/>
      <c r="B87" s="4"/>
      <c r="C87" s="3"/>
      <c r="D87" s="3"/>
      <c r="E87" s="197" t="str">
        <f>E9</f>
        <v>241008003 - Budova H</v>
      </c>
      <c r="F87" s="211"/>
      <c r="G87" s="211"/>
      <c r="H87" s="211"/>
      <c r="I87" s="3"/>
      <c r="J87" s="3"/>
      <c r="K87" s="3"/>
      <c r="L87" s="75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47" s="2" customFormat="1" ht="6.95" customHeight="1" x14ac:dyDescent="0.25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75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47" s="2" customFormat="1" ht="12" customHeight="1" x14ac:dyDescent="0.25">
      <c r="A89" s="3"/>
      <c r="B89" s="4"/>
      <c r="C89" s="77" t="s">
        <v>69</v>
      </c>
      <c r="D89" s="3"/>
      <c r="E89" s="3"/>
      <c r="F89" s="78" t="str">
        <f>F12</f>
        <v xml:space="preserve"> </v>
      </c>
      <c r="G89" s="3"/>
      <c r="H89" s="3"/>
      <c r="I89" s="77" t="s">
        <v>68</v>
      </c>
      <c r="J89" s="79" t="str">
        <f>IF(J12="","",J12)</f>
        <v>8. 10. 2024</v>
      </c>
      <c r="K89" s="3"/>
      <c r="L89" s="75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47" s="2" customFormat="1" ht="6.95" customHeight="1" x14ac:dyDescent="0.25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75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47" s="2" customFormat="1" ht="15.2" customHeight="1" x14ac:dyDescent="0.25">
      <c r="A91" s="3"/>
      <c r="B91" s="4"/>
      <c r="C91" s="77" t="s">
        <v>67</v>
      </c>
      <c r="D91" s="3"/>
      <c r="E91" s="3"/>
      <c r="F91" s="78" t="str">
        <f>E15</f>
        <v xml:space="preserve"> </v>
      </c>
      <c r="G91" s="3"/>
      <c r="H91" s="3"/>
      <c r="I91" s="77" t="s">
        <v>66</v>
      </c>
      <c r="J91" s="76" t="str">
        <f>E21</f>
        <v xml:space="preserve"> </v>
      </c>
      <c r="K91" s="3"/>
      <c r="L91" s="75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47" s="2" customFormat="1" ht="15.2" customHeight="1" x14ac:dyDescent="0.25">
      <c r="A92" s="3"/>
      <c r="B92" s="4"/>
      <c r="C92" s="77" t="s">
        <v>65</v>
      </c>
      <c r="D92" s="3"/>
      <c r="E92" s="3"/>
      <c r="F92" s="78" t="str">
        <f>IF(E18="","",E18)</f>
        <v xml:space="preserve"> </v>
      </c>
      <c r="G92" s="3"/>
      <c r="H92" s="3"/>
      <c r="I92" s="77" t="s">
        <v>64</v>
      </c>
      <c r="J92" s="76" t="str">
        <f>E24</f>
        <v xml:space="preserve"> </v>
      </c>
      <c r="K92" s="3"/>
      <c r="L92" s="75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47" s="2" customFormat="1" ht="10.35" customHeight="1" x14ac:dyDescent="0.25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75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47" s="2" customFormat="1" ht="29.25" customHeight="1" x14ac:dyDescent="0.25">
      <c r="A94" s="3"/>
      <c r="B94" s="4"/>
      <c r="C94" s="97" t="s">
        <v>80</v>
      </c>
      <c r="D94" s="95"/>
      <c r="E94" s="95"/>
      <c r="F94" s="95"/>
      <c r="G94" s="95"/>
      <c r="H94" s="95"/>
      <c r="I94" s="95"/>
      <c r="J94" s="96" t="s">
        <v>56</v>
      </c>
      <c r="K94" s="95"/>
      <c r="L94" s="75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47" s="2" customFormat="1" ht="10.35" customHeight="1" x14ac:dyDescent="0.2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75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47" s="2" customFormat="1" ht="22.9" customHeight="1" x14ac:dyDescent="0.25">
      <c r="A96" s="3"/>
      <c r="B96" s="4"/>
      <c r="C96" s="94" t="s">
        <v>79</v>
      </c>
      <c r="D96" s="3"/>
      <c r="E96" s="3"/>
      <c r="F96" s="3"/>
      <c r="G96" s="3"/>
      <c r="H96" s="3"/>
      <c r="I96" s="3"/>
      <c r="J96" s="93">
        <f>J122</f>
        <v>0</v>
      </c>
      <c r="K96" s="3"/>
      <c r="L96" s="75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U96" s="8" t="s">
        <v>46</v>
      </c>
    </row>
    <row r="97" spans="1:31" s="83" customFormat="1" ht="24.95" customHeight="1" x14ac:dyDescent="0.25">
      <c r="B97" s="84"/>
      <c r="D97" s="87" t="s">
        <v>78</v>
      </c>
      <c r="E97" s="86"/>
      <c r="F97" s="86"/>
      <c r="G97" s="86"/>
      <c r="H97" s="86"/>
      <c r="I97" s="86"/>
      <c r="J97" s="85">
        <f>J123</f>
        <v>0</v>
      </c>
      <c r="L97" s="84"/>
    </row>
    <row r="98" spans="1:31" s="88" customFormat="1" ht="19.899999999999999" customHeight="1" x14ac:dyDescent="0.25">
      <c r="B98" s="89"/>
      <c r="D98" s="92" t="s">
        <v>77</v>
      </c>
      <c r="E98" s="91"/>
      <c r="F98" s="91"/>
      <c r="G98" s="91"/>
      <c r="H98" s="91"/>
      <c r="I98" s="91"/>
      <c r="J98" s="90">
        <f>J124</f>
        <v>0</v>
      </c>
      <c r="L98" s="89"/>
    </row>
    <row r="99" spans="1:31" s="88" customFormat="1" ht="19.899999999999999" customHeight="1" x14ac:dyDescent="0.25">
      <c r="B99" s="89"/>
      <c r="D99" s="92" t="s">
        <v>76</v>
      </c>
      <c r="E99" s="91"/>
      <c r="F99" s="91"/>
      <c r="G99" s="91"/>
      <c r="H99" s="91"/>
      <c r="I99" s="91"/>
      <c r="J99" s="90">
        <f>J128</f>
        <v>0</v>
      </c>
      <c r="L99" s="89"/>
    </row>
    <row r="100" spans="1:31" s="83" customFormat="1" ht="24.95" customHeight="1" x14ac:dyDescent="0.25">
      <c r="B100" s="84"/>
      <c r="D100" s="87" t="s">
        <v>75</v>
      </c>
      <c r="E100" s="86"/>
      <c r="F100" s="86"/>
      <c r="G100" s="86"/>
      <c r="H100" s="86"/>
      <c r="I100" s="86"/>
      <c r="J100" s="85">
        <f>J130</f>
        <v>0</v>
      </c>
      <c r="L100" s="84"/>
    </row>
    <row r="101" spans="1:31" s="88" customFormat="1" ht="19.899999999999999" customHeight="1" x14ac:dyDescent="0.25">
      <c r="B101" s="89"/>
      <c r="D101" s="92" t="s">
        <v>74</v>
      </c>
      <c r="E101" s="91"/>
      <c r="F101" s="91"/>
      <c r="G101" s="91"/>
      <c r="H101" s="91"/>
      <c r="I101" s="91"/>
      <c r="J101" s="90">
        <f>J131</f>
        <v>0</v>
      </c>
      <c r="L101" s="89"/>
    </row>
    <row r="102" spans="1:31" s="83" customFormat="1" ht="24.95" customHeight="1" x14ac:dyDescent="0.25">
      <c r="B102" s="84"/>
      <c r="D102" s="87" t="s">
        <v>73</v>
      </c>
      <c r="E102" s="86"/>
      <c r="F102" s="86"/>
      <c r="G102" s="86"/>
      <c r="H102" s="86"/>
      <c r="I102" s="86"/>
      <c r="J102" s="85">
        <f>J141</f>
        <v>0</v>
      </c>
      <c r="L102" s="84"/>
    </row>
    <row r="103" spans="1:31" s="2" customFormat="1" ht="21.75" customHeight="1" x14ac:dyDescent="0.25">
      <c r="A103" s="3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75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s="2" customFormat="1" ht="6.95" customHeight="1" x14ac:dyDescent="0.25">
      <c r="A104" s="3"/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75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8" spans="1:31" s="2" customFormat="1" ht="6.95" customHeight="1" x14ac:dyDescent="0.25">
      <c r="A108" s="3"/>
      <c r="B108" s="82"/>
      <c r="C108" s="81"/>
      <c r="D108" s="81"/>
      <c r="E108" s="81"/>
      <c r="F108" s="81"/>
      <c r="G108" s="81"/>
      <c r="H108" s="81"/>
      <c r="I108" s="81"/>
      <c r="J108" s="81"/>
      <c r="K108" s="81"/>
      <c r="L108" s="75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s="2" customFormat="1" ht="24.95" customHeight="1" x14ac:dyDescent="0.25">
      <c r="A109" s="3"/>
      <c r="B109" s="4"/>
      <c r="C109" s="80" t="s">
        <v>72</v>
      </c>
      <c r="D109" s="3"/>
      <c r="E109" s="3"/>
      <c r="F109" s="3"/>
      <c r="G109" s="3"/>
      <c r="H109" s="3"/>
      <c r="I109" s="3"/>
      <c r="J109" s="3"/>
      <c r="K109" s="3"/>
      <c r="L109" s="75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s="2" customFormat="1" ht="6.95" customHeight="1" x14ac:dyDescent="0.25">
      <c r="A110" s="3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75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s="2" customFormat="1" ht="12" customHeight="1" x14ac:dyDescent="0.25">
      <c r="A111" s="3"/>
      <c r="B111" s="4"/>
      <c r="C111" s="77" t="s">
        <v>71</v>
      </c>
      <c r="D111" s="3"/>
      <c r="E111" s="3"/>
      <c r="F111" s="3"/>
      <c r="G111" s="3"/>
      <c r="H111" s="3"/>
      <c r="I111" s="3"/>
      <c r="J111" s="3"/>
      <c r="K111" s="3"/>
      <c r="L111" s="75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s="2" customFormat="1" ht="16.5" customHeight="1" x14ac:dyDescent="0.25">
      <c r="A112" s="3"/>
      <c r="B112" s="4"/>
      <c r="C112" s="3"/>
      <c r="D112" s="3"/>
      <c r="E112" s="212" t="str">
        <f>E7</f>
        <v>Technické místnosti  - oprava</v>
      </c>
      <c r="F112" s="213"/>
      <c r="G112" s="213"/>
      <c r="H112" s="213"/>
      <c r="I112" s="3"/>
      <c r="J112" s="3"/>
      <c r="K112" s="3"/>
      <c r="L112" s="75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65" s="2" customFormat="1" ht="12" customHeight="1" x14ac:dyDescent="0.25">
      <c r="A113" s="3"/>
      <c r="B113" s="4"/>
      <c r="C113" s="77" t="s">
        <v>70</v>
      </c>
      <c r="D113" s="3"/>
      <c r="E113" s="3"/>
      <c r="F113" s="3"/>
      <c r="G113" s="3"/>
      <c r="H113" s="3"/>
      <c r="I113" s="3"/>
      <c r="J113" s="3"/>
      <c r="K113" s="3"/>
      <c r="L113" s="75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65" s="2" customFormat="1" ht="16.5" customHeight="1" x14ac:dyDescent="0.25">
      <c r="A114" s="3"/>
      <c r="B114" s="4"/>
      <c r="C114" s="3"/>
      <c r="D114" s="3"/>
      <c r="E114" s="197" t="str">
        <f>E9</f>
        <v>241008003 - Budova H</v>
      </c>
      <c r="F114" s="211"/>
      <c r="G114" s="211"/>
      <c r="H114" s="211"/>
      <c r="I114" s="3"/>
      <c r="J114" s="3"/>
      <c r="K114" s="3"/>
      <c r="L114" s="75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65" s="2" customFormat="1" ht="6.95" customHeight="1" x14ac:dyDescent="0.25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75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65" s="2" customFormat="1" ht="12" customHeight="1" x14ac:dyDescent="0.25">
      <c r="A116" s="3"/>
      <c r="B116" s="4"/>
      <c r="C116" s="77" t="s">
        <v>69</v>
      </c>
      <c r="D116" s="3"/>
      <c r="E116" s="3"/>
      <c r="F116" s="78" t="str">
        <f>F12</f>
        <v xml:space="preserve"> </v>
      </c>
      <c r="G116" s="3"/>
      <c r="H116" s="3"/>
      <c r="I116" s="77" t="s">
        <v>68</v>
      </c>
      <c r="J116" s="79" t="str">
        <f>IF(J12="","",J12)</f>
        <v>8. 10. 2024</v>
      </c>
      <c r="K116" s="3"/>
      <c r="L116" s="75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65" s="2" customFormat="1" ht="6.95" customHeight="1" x14ac:dyDescent="0.25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75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65" s="2" customFormat="1" ht="15.2" customHeight="1" x14ac:dyDescent="0.25">
      <c r="A118" s="3"/>
      <c r="B118" s="4"/>
      <c r="C118" s="77" t="s">
        <v>67</v>
      </c>
      <c r="D118" s="3"/>
      <c r="E118" s="3"/>
      <c r="F118" s="78" t="str">
        <f>E15</f>
        <v xml:space="preserve"> </v>
      </c>
      <c r="G118" s="3"/>
      <c r="H118" s="3"/>
      <c r="I118" s="77" t="s">
        <v>66</v>
      </c>
      <c r="J118" s="76" t="str">
        <f>E21</f>
        <v xml:space="preserve"> </v>
      </c>
      <c r="K118" s="3"/>
      <c r="L118" s="75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65" s="2" customFormat="1" ht="15.2" customHeight="1" x14ac:dyDescent="0.25">
      <c r="A119" s="3"/>
      <c r="B119" s="4"/>
      <c r="C119" s="77" t="s">
        <v>65</v>
      </c>
      <c r="D119" s="3"/>
      <c r="E119" s="3"/>
      <c r="F119" s="78" t="str">
        <f>IF(E18="","",E18)</f>
        <v xml:space="preserve"> </v>
      </c>
      <c r="G119" s="3"/>
      <c r="H119" s="3"/>
      <c r="I119" s="77" t="s">
        <v>64</v>
      </c>
      <c r="J119" s="76" t="str">
        <f>E24</f>
        <v xml:space="preserve"> </v>
      </c>
      <c r="K119" s="3"/>
      <c r="L119" s="75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65" s="2" customFormat="1" ht="10.35" customHeight="1" x14ac:dyDescent="0.25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75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65" s="64" customFormat="1" ht="29.25" customHeight="1" x14ac:dyDescent="0.25">
      <c r="A121" s="65"/>
      <c r="B121" s="74"/>
      <c r="C121" s="73" t="s">
        <v>63</v>
      </c>
      <c r="D121" s="72" t="s">
        <v>62</v>
      </c>
      <c r="E121" s="72" t="s">
        <v>61</v>
      </c>
      <c r="F121" s="72" t="s">
        <v>60</v>
      </c>
      <c r="G121" s="72" t="s">
        <v>59</v>
      </c>
      <c r="H121" s="72" t="s">
        <v>58</v>
      </c>
      <c r="I121" s="72" t="s">
        <v>57</v>
      </c>
      <c r="J121" s="71" t="s">
        <v>56</v>
      </c>
      <c r="K121" s="70" t="s">
        <v>55</v>
      </c>
      <c r="L121" s="69"/>
      <c r="M121" s="68" t="s">
        <v>6</v>
      </c>
      <c r="N121" s="67" t="s">
        <v>54</v>
      </c>
      <c r="O121" s="67" t="s">
        <v>53</v>
      </c>
      <c r="P121" s="67" t="s">
        <v>52</v>
      </c>
      <c r="Q121" s="67" t="s">
        <v>51</v>
      </c>
      <c r="R121" s="67" t="s">
        <v>50</v>
      </c>
      <c r="S121" s="67" t="s">
        <v>49</v>
      </c>
      <c r="T121" s="66" t="s">
        <v>48</v>
      </c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</row>
    <row r="122" spans="1:65" s="2" customFormat="1" ht="22.9" customHeight="1" x14ac:dyDescent="0.25">
      <c r="A122" s="3"/>
      <c r="B122" s="4"/>
      <c r="C122" s="63" t="s">
        <v>47</v>
      </c>
      <c r="D122" s="3"/>
      <c r="E122" s="3"/>
      <c r="F122" s="3"/>
      <c r="G122" s="3"/>
      <c r="H122" s="3"/>
      <c r="I122" s="3"/>
      <c r="J122" s="62">
        <f>BK122</f>
        <v>0</v>
      </c>
      <c r="K122" s="3"/>
      <c r="L122" s="4"/>
      <c r="M122" s="61"/>
      <c r="N122" s="60"/>
      <c r="O122" s="58"/>
      <c r="P122" s="59">
        <f>P123+P130+P141</f>
        <v>51.982727000000004</v>
      </c>
      <c r="Q122" s="58"/>
      <c r="R122" s="59">
        <f>R123+R130+R141</f>
        <v>0.71093420000000007</v>
      </c>
      <c r="S122" s="58"/>
      <c r="T122" s="57">
        <f>T123+T130+T141</f>
        <v>4.5749800000000007E-2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T122" s="8" t="s">
        <v>15</v>
      </c>
      <c r="AU122" s="8" t="s">
        <v>46</v>
      </c>
      <c r="BK122" s="56">
        <f>BK123+BK130+BK141</f>
        <v>0</v>
      </c>
    </row>
    <row r="123" spans="1:65" s="26" customFormat="1" ht="25.9" customHeight="1" x14ac:dyDescent="0.2">
      <c r="B123" s="34"/>
      <c r="D123" s="28" t="s">
        <v>15</v>
      </c>
      <c r="E123" s="36" t="s">
        <v>45</v>
      </c>
      <c r="F123" s="36" t="s">
        <v>44</v>
      </c>
      <c r="J123" s="35">
        <f>BK123</f>
        <v>0</v>
      </c>
      <c r="L123" s="34"/>
      <c r="M123" s="33"/>
      <c r="N123" s="31"/>
      <c r="O123" s="31"/>
      <c r="P123" s="32">
        <f>P124+P128</f>
        <v>16.965567</v>
      </c>
      <c r="Q123" s="31"/>
      <c r="R123" s="32">
        <f>R124+R128</f>
        <v>0.45223200000000002</v>
      </c>
      <c r="S123" s="31"/>
      <c r="T123" s="30">
        <f>T124+T128</f>
        <v>0</v>
      </c>
      <c r="AR123" s="28" t="s">
        <v>3</v>
      </c>
      <c r="AT123" s="29" t="s">
        <v>15</v>
      </c>
      <c r="AU123" s="29" t="s">
        <v>14</v>
      </c>
      <c r="AY123" s="28" t="s">
        <v>2</v>
      </c>
      <c r="BK123" s="27">
        <f>BK124+BK128</f>
        <v>0</v>
      </c>
    </row>
    <row r="124" spans="1:65" s="26" customFormat="1" ht="22.9" customHeight="1" x14ac:dyDescent="0.2">
      <c r="B124" s="34"/>
      <c r="D124" s="28" t="s">
        <v>15</v>
      </c>
      <c r="E124" s="55" t="s">
        <v>22</v>
      </c>
      <c r="F124" s="55" t="s">
        <v>43</v>
      </c>
      <c r="J124" s="54">
        <f>BK124</f>
        <v>0</v>
      </c>
      <c r="L124" s="34"/>
      <c r="M124" s="33"/>
      <c r="N124" s="31"/>
      <c r="O124" s="31"/>
      <c r="P124" s="32">
        <f>SUM(P125:P127)</f>
        <v>15.048</v>
      </c>
      <c r="Q124" s="31"/>
      <c r="R124" s="32">
        <f>SUM(R125:R127)</f>
        <v>0.45223200000000002</v>
      </c>
      <c r="S124" s="31"/>
      <c r="T124" s="30">
        <f>SUM(T125:T127)</f>
        <v>0</v>
      </c>
      <c r="AR124" s="28" t="s">
        <v>3</v>
      </c>
      <c r="AT124" s="29" t="s">
        <v>15</v>
      </c>
      <c r="AU124" s="29" t="s">
        <v>3</v>
      </c>
      <c r="AY124" s="28" t="s">
        <v>2</v>
      </c>
      <c r="BK124" s="27">
        <f>SUM(BK125:BK127)</f>
        <v>0</v>
      </c>
    </row>
    <row r="125" spans="1:65" s="2" customFormat="1" ht="37.9" customHeight="1" x14ac:dyDescent="0.25">
      <c r="A125" s="3"/>
      <c r="B125" s="21"/>
      <c r="C125" s="20" t="s">
        <v>3</v>
      </c>
      <c r="D125" s="20" t="s">
        <v>4</v>
      </c>
      <c r="E125" s="19" t="s">
        <v>42</v>
      </c>
      <c r="F125" s="18" t="s">
        <v>41</v>
      </c>
      <c r="G125" s="17" t="s">
        <v>10</v>
      </c>
      <c r="H125" s="16">
        <v>79.2</v>
      </c>
      <c r="I125" s="176">
        <v>0</v>
      </c>
      <c r="J125" s="15">
        <f>ROUND(I125*H125,2)</f>
        <v>0</v>
      </c>
      <c r="K125" s="14"/>
      <c r="L125" s="4"/>
      <c r="M125" s="25" t="s">
        <v>6</v>
      </c>
      <c r="N125" s="24" t="s">
        <v>5</v>
      </c>
      <c r="O125" s="23">
        <v>0.19</v>
      </c>
      <c r="P125" s="23">
        <f>O125*H125</f>
        <v>15.048</v>
      </c>
      <c r="Q125" s="23">
        <v>5.7099999999999998E-3</v>
      </c>
      <c r="R125" s="23">
        <f>Q125*H125</f>
        <v>0.45223200000000002</v>
      </c>
      <c r="S125" s="23">
        <v>0</v>
      </c>
      <c r="T125" s="22">
        <f>S125*H125</f>
        <v>0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R125" s="7" t="s">
        <v>1</v>
      </c>
      <c r="AT125" s="7" t="s">
        <v>4</v>
      </c>
      <c r="AU125" s="7" t="s">
        <v>19</v>
      </c>
      <c r="AY125" s="8" t="s">
        <v>2</v>
      </c>
      <c r="BE125" s="9">
        <f>IF(N125="základní",J125,0)</f>
        <v>0</v>
      </c>
      <c r="BF125" s="9">
        <f>IF(N125="snížená",J125,0)</f>
        <v>0</v>
      </c>
      <c r="BG125" s="9">
        <f>IF(N125="zákl. přenesená",J125,0)</f>
        <v>0</v>
      </c>
      <c r="BH125" s="9">
        <f>IF(N125="sníž. přenesená",J125,0)</f>
        <v>0</v>
      </c>
      <c r="BI125" s="9">
        <f>IF(N125="nulová",J125,0)</f>
        <v>0</v>
      </c>
      <c r="BJ125" s="8" t="s">
        <v>1</v>
      </c>
      <c r="BK125" s="9">
        <f>ROUND(I125*H125,2)</f>
        <v>0</v>
      </c>
      <c r="BL125" s="8" t="s">
        <v>1</v>
      </c>
      <c r="BM125" s="7" t="s">
        <v>191</v>
      </c>
    </row>
    <row r="126" spans="1:65" s="46" customFormat="1" x14ac:dyDescent="0.25">
      <c r="B126" s="51"/>
      <c r="D126" s="45" t="s">
        <v>27</v>
      </c>
      <c r="E126" s="47" t="s">
        <v>6</v>
      </c>
      <c r="F126" s="53" t="s">
        <v>188</v>
      </c>
      <c r="H126" s="52">
        <v>79.2</v>
      </c>
      <c r="L126" s="51"/>
      <c r="M126" s="50"/>
      <c r="N126" s="49"/>
      <c r="O126" s="49"/>
      <c r="P126" s="49"/>
      <c r="Q126" s="49"/>
      <c r="R126" s="49"/>
      <c r="S126" s="49"/>
      <c r="T126" s="48"/>
      <c r="AT126" s="47" t="s">
        <v>27</v>
      </c>
      <c r="AU126" s="47" t="s">
        <v>19</v>
      </c>
      <c r="AV126" s="46" t="s">
        <v>19</v>
      </c>
      <c r="AW126" s="46" t="s">
        <v>26</v>
      </c>
      <c r="AX126" s="46" t="s">
        <v>14</v>
      </c>
      <c r="AY126" s="47" t="s">
        <v>2</v>
      </c>
    </row>
    <row r="127" spans="1:65" s="37" customFormat="1" x14ac:dyDescent="0.25">
      <c r="B127" s="42"/>
      <c r="D127" s="45" t="s">
        <v>27</v>
      </c>
      <c r="E127" s="38" t="s">
        <v>6</v>
      </c>
      <c r="F127" s="44" t="s">
        <v>28</v>
      </c>
      <c r="H127" s="43">
        <v>79.2</v>
      </c>
      <c r="L127" s="42"/>
      <c r="M127" s="41"/>
      <c r="N127" s="40"/>
      <c r="O127" s="40"/>
      <c r="P127" s="40"/>
      <c r="Q127" s="40"/>
      <c r="R127" s="40"/>
      <c r="S127" s="40"/>
      <c r="T127" s="39"/>
      <c r="AT127" s="38" t="s">
        <v>27</v>
      </c>
      <c r="AU127" s="38" t="s">
        <v>19</v>
      </c>
      <c r="AV127" s="37" t="s">
        <v>1</v>
      </c>
      <c r="AW127" s="37" t="s">
        <v>26</v>
      </c>
      <c r="AX127" s="37" t="s">
        <v>3</v>
      </c>
      <c r="AY127" s="38" t="s">
        <v>2</v>
      </c>
    </row>
    <row r="128" spans="1:65" s="26" customFormat="1" ht="22.9" customHeight="1" x14ac:dyDescent="0.2">
      <c r="B128" s="34"/>
      <c r="D128" s="28" t="s">
        <v>15</v>
      </c>
      <c r="E128" s="55" t="s">
        <v>40</v>
      </c>
      <c r="F128" s="55" t="s">
        <v>39</v>
      </c>
      <c r="J128" s="54">
        <f>BK128</f>
        <v>0</v>
      </c>
      <c r="L128" s="34"/>
      <c r="M128" s="33"/>
      <c r="N128" s="31"/>
      <c r="O128" s="31"/>
      <c r="P128" s="32">
        <f>P129</f>
        <v>1.917567</v>
      </c>
      <c r="Q128" s="31"/>
      <c r="R128" s="32">
        <f>R129</f>
        <v>0</v>
      </c>
      <c r="S128" s="31"/>
      <c r="T128" s="30">
        <f>T129</f>
        <v>0</v>
      </c>
      <c r="AR128" s="28" t="s">
        <v>3</v>
      </c>
      <c r="AT128" s="29" t="s">
        <v>15</v>
      </c>
      <c r="AU128" s="29" t="s">
        <v>3</v>
      </c>
      <c r="AY128" s="28" t="s">
        <v>2</v>
      </c>
      <c r="BK128" s="27">
        <f>BK129</f>
        <v>0</v>
      </c>
    </row>
    <row r="129" spans="1:65" s="2" customFormat="1" ht="24.2" customHeight="1" x14ac:dyDescent="0.25">
      <c r="A129" s="3"/>
      <c r="B129" s="21"/>
      <c r="C129" s="20" t="s">
        <v>38</v>
      </c>
      <c r="D129" s="20" t="s">
        <v>4</v>
      </c>
      <c r="E129" s="19" t="s">
        <v>37</v>
      </c>
      <c r="F129" s="18" t="s">
        <v>36</v>
      </c>
      <c r="G129" s="17" t="s">
        <v>35</v>
      </c>
      <c r="H129" s="16">
        <v>0.71099999999999997</v>
      </c>
      <c r="I129" s="176">
        <v>0</v>
      </c>
      <c r="J129" s="15">
        <f>ROUND(I129*H129,2)</f>
        <v>0</v>
      </c>
      <c r="K129" s="14"/>
      <c r="L129" s="4"/>
      <c r="M129" s="25" t="s">
        <v>6</v>
      </c>
      <c r="N129" s="24" t="s">
        <v>5</v>
      </c>
      <c r="O129" s="23">
        <v>2.6970000000000001</v>
      </c>
      <c r="P129" s="23">
        <f>O129*H129</f>
        <v>1.917567</v>
      </c>
      <c r="Q129" s="23">
        <v>0</v>
      </c>
      <c r="R129" s="23">
        <f>Q129*H129</f>
        <v>0</v>
      </c>
      <c r="S129" s="23">
        <v>0</v>
      </c>
      <c r="T129" s="22">
        <f>S129*H129</f>
        <v>0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R129" s="7" t="s">
        <v>1</v>
      </c>
      <c r="AT129" s="7" t="s">
        <v>4</v>
      </c>
      <c r="AU129" s="7" t="s">
        <v>19</v>
      </c>
      <c r="AY129" s="8" t="s">
        <v>2</v>
      </c>
      <c r="BE129" s="9">
        <f>IF(N129="základní",J129,0)</f>
        <v>0</v>
      </c>
      <c r="BF129" s="9">
        <f>IF(N129="snížená",J129,0)</f>
        <v>0</v>
      </c>
      <c r="BG129" s="9">
        <f>IF(N129="zákl. přenesená",J129,0)</f>
        <v>0</v>
      </c>
      <c r="BH129" s="9">
        <f>IF(N129="sníž. přenesená",J129,0)</f>
        <v>0</v>
      </c>
      <c r="BI129" s="9">
        <f>IF(N129="nulová",J129,0)</f>
        <v>0</v>
      </c>
      <c r="BJ129" s="8" t="s">
        <v>1</v>
      </c>
      <c r="BK129" s="9">
        <f>ROUND(I129*H129,2)</f>
        <v>0</v>
      </c>
      <c r="BL129" s="8" t="s">
        <v>1</v>
      </c>
      <c r="BM129" s="7" t="s">
        <v>190</v>
      </c>
    </row>
    <row r="130" spans="1:65" s="26" customFormat="1" ht="25.9" customHeight="1" x14ac:dyDescent="0.2">
      <c r="B130" s="34"/>
      <c r="D130" s="28" t="s">
        <v>15</v>
      </c>
      <c r="E130" s="36" t="s">
        <v>34</v>
      </c>
      <c r="F130" s="36" t="s">
        <v>33</v>
      </c>
      <c r="J130" s="35">
        <f>BK130</f>
        <v>0</v>
      </c>
      <c r="L130" s="34"/>
      <c r="M130" s="33"/>
      <c r="N130" s="31"/>
      <c r="O130" s="31"/>
      <c r="P130" s="32">
        <f>P131</f>
        <v>35.017160000000004</v>
      </c>
      <c r="Q130" s="31"/>
      <c r="R130" s="32">
        <f>R131</f>
        <v>0.25870219999999999</v>
      </c>
      <c r="S130" s="31"/>
      <c r="T130" s="30">
        <f>T131</f>
        <v>4.5749800000000007E-2</v>
      </c>
      <c r="AR130" s="28" t="s">
        <v>19</v>
      </c>
      <c r="AT130" s="29" t="s">
        <v>15</v>
      </c>
      <c r="AU130" s="29" t="s">
        <v>14</v>
      </c>
      <c r="AY130" s="28" t="s">
        <v>2</v>
      </c>
      <c r="BK130" s="27">
        <f>BK131</f>
        <v>0</v>
      </c>
    </row>
    <row r="131" spans="1:65" s="26" customFormat="1" ht="22.9" customHeight="1" x14ac:dyDescent="0.2">
      <c r="B131" s="34"/>
      <c r="D131" s="28" t="s">
        <v>15</v>
      </c>
      <c r="E131" s="55" t="s">
        <v>32</v>
      </c>
      <c r="F131" s="55" t="s">
        <v>31</v>
      </c>
      <c r="J131" s="54">
        <f>BK131</f>
        <v>0</v>
      </c>
      <c r="L131" s="34"/>
      <c r="M131" s="33"/>
      <c r="N131" s="31"/>
      <c r="O131" s="31"/>
      <c r="P131" s="32">
        <f>SUM(P132:P140)</f>
        <v>35.017160000000004</v>
      </c>
      <c r="Q131" s="31"/>
      <c r="R131" s="32">
        <f>SUM(R132:R140)</f>
        <v>0.25870219999999999</v>
      </c>
      <c r="S131" s="31"/>
      <c r="T131" s="30">
        <f>SUM(T132:T140)</f>
        <v>4.5749800000000007E-2</v>
      </c>
      <c r="AR131" s="28" t="s">
        <v>19</v>
      </c>
      <c r="AT131" s="29" t="s">
        <v>15</v>
      </c>
      <c r="AU131" s="29" t="s">
        <v>3</v>
      </c>
      <c r="AY131" s="28" t="s">
        <v>2</v>
      </c>
      <c r="BK131" s="27">
        <f>SUM(BK132:BK140)</f>
        <v>0</v>
      </c>
    </row>
    <row r="132" spans="1:65" s="2" customFormat="1" ht="21.75" customHeight="1" x14ac:dyDescent="0.25">
      <c r="A132" s="3"/>
      <c r="B132" s="21"/>
      <c r="C132" s="20" t="s">
        <v>1</v>
      </c>
      <c r="D132" s="20" t="s">
        <v>4</v>
      </c>
      <c r="E132" s="19" t="s">
        <v>30</v>
      </c>
      <c r="F132" s="18" t="s">
        <v>29</v>
      </c>
      <c r="G132" s="17" t="s">
        <v>10</v>
      </c>
      <c r="H132" s="16">
        <v>147.58000000000001</v>
      </c>
      <c r="I132" s="176">
        <v>0</v>
      </c>
      <c r="J132" s="15">
        <f>ROUND(I132*H132,2)</f>
        <v>0</v>
      </c>
      <c r="K132" s="14"/>
      <c r="L132" s="4"/>
      <c r="M132" s="25" t="s">
        <v>6</v>
      </c>
      <c r="N132" s="24" t="s">
        <v>5</v>
      </c>
      <c r="O132" s="23">
        <v>7.9000000000000001E-2</v>
      </c>
      <c r="P132" s="23">
        <f>O132*H132</f>
        <v>11.65882</v>
      </c>
      <c r="Q132" s="23">
        <v>1E-3</v>
      </c>
      <c r="R132" s="23">
        <f>Q132*H132</f>
        <v>0.14758000000000002</v>
      </c>
      <c r="S132" s="23">
        <v>3.1E-4</v>
      </c>
      <c r="T132" s="22">
        <f>S132*H132</f>
        <v>4.5749800000000007E-2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R132" s="7" t="s">
        <v>18</v>
      </c>
      <c r="AT132" s="7" t="s">
        <v>4</v>
      </c>
      <c r="AU132" s="7" t="s">
        <v>19</v>
      </c>
      <c r="AY132" s="8" t="s">
        <v>2</v>
      </c>
      <c r="BE132" s="9">
        <f>IF(N132="základní",J132,0)</f>
        <v>0</v>
      </c>
      <c r="BF132" s="9">
        <f>IF(N132="snížená",J132,0)</f>
        <v>0</v>
      </c>
      <c r="BG132" s="9">
        <f>IF(N132="zákl. přenesená",J132,0)</f>
        <v>0</v>
      </c>
      <c r="BH132" s="9">
        <f>IF(N132="sníž. přenesená",J132,0)</f>
        <v>0</v>
      </c>
      <c r="BI132" s="9">
        <f>IF(N132="nulová",J132,0)</f>
        <v>0</v>
      </c>
      <c r="BJ132" s="8" t="s">
        <v>1</v>
      </c>
      <c r="BK132" s="9">
        <f>ROUND(I132*H132,2)</f>
        <v>0</v>
      </c>
      <c r="BL132" s="8" t="s">
        <v>18</v>
      </c>
      <c r="BM132" s="7" t="s">
        <v>189</v>
      </c>
    </row>
    <row r="133" spans="1:65" s="46" customFormat="1" x14ac:dyDescent="0.25">
      <c r="B133" s="51"/>
      <c r="D133" s="45" t="s">
        <v>27</v>
      </c>
      <c r="E133" s="47" t="s">
        <v>6</v>
      </c>
      <c r="F133" s="53" t="s">
        <v>188</v>
      </c>
      <c r="H133" s="52">
        <v>79.2</v>
      </c>
      <c r="L133" s="51"/>
      <c r="M133" s="50"/>
      <c r="N133" s="49"/>
      <c r="O133" s="49"/>
      <c r="P133" s="49"/>
      <c r="Q133" s="49"/>
      <c r="R133" s="49"/>
      <c r="S133" s="49"/>
      <c r="T133" s="48"/>
      <c r="AT133" s="47" t="s">
        <v>27</v>
      </c>
      <c r="AU133" s="47" t="s">
        <v>19</v>
      </c>
      <c r="AV133" s="46" t="s">
        <v>19</v>
      </c>
      <c r="AW133" s="46" t="s">
        <v>26</v>
      </c>
      <c r="AX133" s="46" t="s">
        <v>14</v>
      </c>
      <c r="AY133" s="47" t="s">
        <v>2</v>
      </c>
    </row>
    <row r="134" spans="1:65" s="46" customFormat="1" x14ac:dyDescent="0.25">
      <c r="B134" s="51"/>
      <c r="D134" s="45" t="s">
        <v>27</v>
      </c>
      <c r="E134" s="47" t="s">
        <v>6</v>
      </c>
      <c r="F134" s="53" t="s">
        <v>185</v>
      </c>
      <c r="H134" s="52">
        <v>68.38</v>
      </c>
      <c r="L134" s="51"/>
      <c r="M134" s="50"/>
      <c r="N134" s="49"/>
      <c r="O134" s="49"/>
      <c r="P134" s="49"/>
      <c r="Q134" s="49"/>
      <c r="R134" s="49"/>
      <c r="S134" s="49"/>
      <c r="T134" s="48"/>
      <c r="AT134" s="47" t="s">
        <v>27</v>
      </c>
      <c r="AU134" s="47" t="s">
        <v>19</v>
      </c>
      <c r="AV134" s="46" t="s">
        <v>19</v>
      </c>
      <c r="AW134" s="46" t="s">
        <v>26</v>
      </c>
      <c r="AX134" s="46" t="s">
        <v>14</v>
      </c>
      <c r="AY134" s="47" t="s">
        <v>2</v>
      </c>
    </row>
    <row r="135" spans="1:65" s="37" customFormat="1" x14ac:dyDescent="0.25">
      <c r="B135" s="42"/>
      <c r="D135" s="45" t="s">
        <v>27</v>
      </c>
      <c r="E135" s="38" t="s">
        <v>6</v>
      </c>
      <c r="F135" s="44" t="s">
        <v>28</v>
      </c>
      <c r="H135" s="43">
        <v>147.58000000000001</v>
      </c>
      <c r="L135" s="42"/>
      <c r="M135" s="41"/>
      <c r="N135" s="40"/>
      <c r="O135" s="40"/>
      <c r="P135" s="40"/>
      <c r="Q135" s="40"/>
      <c r="R135" s="40"/>
      <c r="S135" s="40"/>
      <c r="T135" s="39"/>
      <c r="AT135" s="38" t="s">
        <v>27</v>
      </c>
      <c r="AU135" s="38" t="s">
        <v>19</v>
      </c>
      <c r="AV135" s="37" t="s">
        <v>1</v>
      </c>
      <c r="AW135" s="37" t="s">
        <v>26</v>
      </c>
      <c r="AX135" s="37" t="s">
        <v>3</v>
      </c>
      <c r="AY135" s="38" t="s">
        <v>2</v>
      </c>
    </row>
    <row r="136" spans="1:65" s="2" customFormat="1" ht="24.2" customHeight="1" x14ac:dyDescent="0.25">
      <c r="A136" s="3"/>
      <c r="B136" s="21"/>
      <c r="C136" s="20" t="s">
        <v>25</v>
      </c>
      <c r="D136" s="20" t="s">
        <v>4</v>
      </c>
      <c r="E136" s="19" t="s">
        <v>24</v>
      </c>
      <c r="F136" s="18" t="s">
        <v>23</v>
      </c>
      <c r="G136" s="17" t="s">
        <v>10</v>
      </c>
      <c r="H136" s="16">
        <v>226.78</v>
      </c>
      <c r="I136" s="176">
        <v>0</v>
      </c>
      <c r="J136" s="15">
        <f>ROUND(I136*H136,2)</f>
        <v>0</v>
      </c>
      <c r="K136" s="14"/>
      <c r="L136" s="4"/>
      <c r="M136" s="25" t="s">
        <v>6</v>
      </c>
      <c r="N136" s="24" t="s">
        <v>5</v>
      </c>
      <c r="O136" s="23">
        <v>3.5000000000000003E-2</v>
      </c>
      <c r="P136" s="23">
        <f>O136*H136</f>
        <v>7.9373000000000005</v>
      </c>
      <c r="Q136" s="23">
        <v>2.0000000000000001E-4</v>
      </c>
      <c r="R136" s="23">
        <f>Q136*H136</f>
        <v>4.5356E-2</v>
      </c>
      <c r="S136" s="23">
        <v>0</v>
      </c>
      <c r="T136" s="22">
        <f>S136*H136</f>
        <v>0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R136" s="7" t="s">
        <v>18</v>
      </c>
      <c r="AT136" s="7" t="s">
        <v>4</v>
      </c>
      <c r="AU136" s="7" t="s">
        <v>19</v>
      </c>
      <c r="AY136" s="8" t="s">
        <v>2</v>
      </c>
      <c r="BE136" s="9">
        <f>IF(N136="základní",J136,0)</f>
        <v>0</v>
      </c>
      <c r="BF136" s="9">
        <f>IF(N136="snížená",J136,0)</f>
        <v>0</v>
      </c>
      <c r="BG136" s="9">
        <f>IF(N136="zákl. přenesená",J136,0)</f>
        <v>0</v>
      </c>
      <c r="BH136" s="9">
        <f>IF(N136="sníž. přenesená",J136,0)</f>
        <v>0</v>
      </c>
      <c r="BI136" s="9">
        <f>IF(N136="nulová",J136,0)</f>
        <v>0</v>
      </c>
      <c r="BJ136" s="8" t="s">
        <v>1</v>
      </c>
      <c r="BK136" s="9">
        <f>ROUND(I136*H136,2)</f>
        <v>0</v>
      </c>
      <c r="BL136" s="8" t="s">
        <v>18</v>
      </c>
      <c r="BM136" s="7" t="s">
        <v>187</v>
      </c>
    </row>
    <row r="137" spans="1:65" s="46" customFormat="1" x14ac:dyDescent="0.25">
      <c r="B137" s="51"/>
      <c r="D137" s="45" t="s">
        <v>27</v>
      </c>
      <c r="E137" s="47" t="s">
        <v>6</v>
      </c>
      <c r="F137" s="53" t="s">
        <v>186</v>
      </c>
      <c r="H137" s="52">
        <v>158.4</v>
      </c>
      <c r="L137" s="51"/>
      <c r="M137" s="50"/>
      <c r="N137" s="49"/>
      <c r="O137" s="49"/>
      <c r="P137" s="49"/>
      <c r="Q137" s="49"/>
      <c r="R137" s="49"/>
      <c r="S137" s="49"/>
      <c r="T137" s="48"/>
      <c r="AT137" s="47" t="s">
        <v>27</v>
      </c>
      <c r="AU137" s="47" t="s">
        <v>19</v>
      </c>
      <c r="AV137" s="46" t="s">
        <v>19</v>
      </c>
      <c r="AW137" s="46" t="s">
        <v>26</v>
      </c>
      <c r="AX137" s="46" t="s">
        <v>14</v>
      </c>
      <c r="AY137" s="47" t="s">
        <v>2</v>
      </c>
    </row>
    <row r="138" spans="1:65" s="46" customFormat="1" x14ac:dyDescent="0.25">
      <c r="B138" s="51"/>
      <c r="D138" s="45" t="s">
        <v>27</v>
      </c>
      <c r="E138" s="47" t="s">
        <v>6</v>
      </c>
      <c r="F138" s="53" t="s">
        <v>185</v>
      </c>
      <c r="H138" s="52">
        <v>68.38</v>
      </c>
      <c r="L138" s="51"/>
      <c r="M138" s="50"/>
      <c r="N138" s="49"/>
      <c r="O138" s="49"/>
      <c r="P138" s="49"/>
      <c r="Q138" s="49"/>
      <c r="R138" s="49"/>
      <c r="S138" s="49"/>
      <c r="T138" s="48"/>
      <c r="AT138" s="47" t="s">
        <v>27</v>
      </c>
      <c r="AU138" s="47" t="s">
        <v>19</v>
      </c>
      <c r="AV138" s="46" t="s">
        <v>19</v>
      </c>
      <c r="AW138" s="46" t="s">
        <v>26</v>
      </c>
      <c r="AX138" s="46" t="s">
        <v>14</v>
      </c>
      <c r="AY138" s="47" t="s">
        <v>2</v>
      </c>
    </row>
    <row r="139" spans="1:65" s="37" customFormat="1" x14ac:dyDescent="0.25">
      <c r="B139" s="42"/>
      <c r="D139" s="45" t="s">
        <v>27</v>
      </c>
      <c r="E139" s="38" t="s">
        <v>6</v>
      </c>
      <c r="F139" s="44" t="s">
        <v>28</v>
      </c>
      <c r="H139" s="43">
        <v>226.78</v>
      </c>
      <c r="L139" s="42"/>
      <c r="M139" s="41"/>
      <c r="N139" s="40"/>
      <c r="O139" s="40"/>
      <c r="P139" s="40"/>
      <c r="Q139" s="40"/>
      <c r="R139" s="40"/>
      <c r="S139" s="40"/>
      <c r="T139" s="39"/>
      <c r="AT139" s="38" t="s">
        <v>27</v>
      </c>
      <c r="AU139" s="38" t="s">
        <v>19</v>
      </c>
      <c r="AV139" s="37" t="s">
        <v>1</v>
      </c>
      <c r="AW139" s="37" t="s">
        <v>26</v>
      </c>
      <c r="AX139" s="37" t="s">
        <v>3</v>
      </c>
      <c r="AY139" s="38" t="s">
        <v>2</v>
      </c>
    </row>
    <row r="140" spans="1:65" s="2" customFormat="1" ht="33" customHeight="1" x14ac:dyDescent="0.25">
      <c r="A140" s="3"/>
      <c r="B140" s="21"/>
      <c r="C140" s="20" t="s">
        <v>22</v>
      </c>
      <c r="D140" s="20" t="s">
        <v>4</v>
      </c>
      <c r="E140" s="19" t="s">
        <v>21</v>
      </c>
      <c r="F140" s="18" t="s">
        <v>20</v>
      </c>
      <c r="G140" s="17" t="s">
        <v>10</v>
      </c>
      <c r="H140" s="16">
        <v>226.78</v>
      </c>
      <c r="I140" s="176">
        <v>0</v>
      </c>
      <c r="J140" s="15">
        <f>ROUND(I140*H140,2)</f>
        <v>0</v>
      </c>
      <c r="K140" s="14"/>
      <c r="L140" s="4"/>
      <c r="M140" s="25" t="s">
        <v>6</v>
      </c>
      <c r="N140" s="24" t="s">
        <v>5</v>
      </c>
      <c r="O140" s="23">
        <v>6.8000000000000005E-2</v>
      </c>
      <c r="P140" s="23">
        <f>O140*H140</f>
        <v>15.421040000000001</v>
      </c>
      <c r="Q140" s="23">
        <v>2.9E-4</v>
      </c>
      <c r="R140" s="23">
        <f>Q140*H140</f>
        <v>6.5766199999999997E-2</v>
      </c>
      <c r="S140" s="23">
        <v>0</v>
      </c>
      <c r="T140" s="22">
        <f>S140*H140</f>
        <v>0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R140" s="7" t="s">
        <v>18</v>
      </c>
      <c r="AT140" s="7" t="s">
        <v>4</v>
      </c>
      <c r="AU140" s="7" t="s">
        <v>19</v>
      </c>
      <c r="AY140" s="8" t="s">
        <v>2</v>
      </c>
      <c r="BE140" s="9">
        <f>IF(N140="základní",J140,0)</f>
        <v>0</v>
      </c>
      <c r="BF140" s="9">
        <f>IF(N140="snížená",J140,0)</f>
        <v>0</v>
      </c>
      <c r="BG140" s="9">
        <f>IF(N140="zákl. přenesená",J140,0)</f>
        <v>0</v>
      </c>
      <c r="BH140" s="9">
        <f>IF(N140="sníž. přenesená",J140,0)</f>
        <v>0</v>
      </c>
      <c r="BI140" s="9">
        <f>IF(N140="nulová",J140,0)</f>
        <v>0</v>
      </c>
      <c r="BJ140" s="8" t="s">
        <v>1</v>
      </c>
      <c r="BK140" s="9">
        <f>ROUND(I140*H140,2)</f>
        <v>0</v>
      </c>
      <c r="BL140" s="8" t="s">
        <v>18</v>
      </c>
      <c r="BM140" s="7" t="s">
        <v>184</v>
      </c>
    </row>
    <row r="141" spans="1:65" s="26" customFormat="1" ht="25.9" customHeight="1" x14ac:dyDescent="0.2">
      <c r="B141" s="34"/>
      <c r="D141" s="28" t="s">
        <v>15</v>
      </c>
      <c r="E141" s="36" t="s">
        <v>17</v>
      </c>
      <c r="F141" s="36" t="s">
        <v>16</v>
      </c>
      <c r="J141" s="35">
        <f>BK141</f>
        <v>0</v>
      </c>
      <c r="L141" s="34"/>
      <c r="M141" s="33"/>
      <c r="N141" s="31"/>
      <c r="O141" s="31"/>
      <c r="P141" s="32">
        <f>P142</f>
        <v>0</v>
      </c>
      <c r="Q141" s="31"/>
      <c r="R141" s="32">
        <f>R142</f>
        <v>0</v>
      </c>
      <c r="S141" s="31"/>
      <c r="T141" s="30">
        <f>T142</f>
        <v>0</v>
      </c>
      <c r="AR141" s="28" t="s">
        <v>1</v>
      </c>
      <c r="AT141" s="29" t="s">
        <v>15</v>
      </c>
      <c r="AU141" s="29" t="s">
        <v>14</v>
      </c>
      <c r="AY141" s="28" t="s">
        <v>2</v>
      </c>
      <c r="BK141" s="27">
        <f>BK142</f>
        <v>0</v>
      </c>
    </row>
    <row r="142" spans="1:65" s="2" customFormat="1" ht="16.5" customHeight="1" x14ac:dyDescent="0.25">
      <c r="A142" s="3"/>
      <c r="B142" s="21"/>
      <c r="C142" s="20" t="s">
        <v>13</v>
      </c>
      <c r="D142" s="20" t="s">
        <v>4</v>
      </c>
      <c r="E142" s="19" t="s">
        <v>12</v>
      </c>
      <c r="F142" s="18" t="s">
        <v>11</v>
      </c>
      <c r="G142" s="17" t="s">
        <v>10</v>
      </c>
      <c r="H142" s="16">
        <v>13</v>
      </c>
      <c r="I142" s="176">
        <v>0</v>
      </c>
      <c r="J142" s="15">
        <f>ROUND(I142*H142,2)</f>
        <v>0</v>
      </c>
      <c r="K142" s="14"/>
      <c r="L142" s="4"/>
      <c r="M142" s="13" t="s">
        <v>6</v>
      </c>
      <c r="N142" s="12" t="s">
        <v>5</v>
      </c>
      <c r="O142" s="11">
        <v>0</v>
      </c>
      <c r="P142" s="11">
        <f>O142*H142</f>
        <v>0</v>
      </c>
      <c r="Q142" s="11">
        <v>0</v>
      </c>
      <c r="R142" s="11">
        <f>Q142*H142</f>
        <v>0</v>
      </c>
      <c r="S142" s="11">
        <v>0</v>
      </c>
      <c r="T142" s="10">
        <f>S142*H142</f>
        <v>0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R142" s="7" t="s">
        <v>0</v>
      </c>
      <c r="AT142" s="7" t="s">
        <v>4</v>
      </c>
      <c r="AU142" s="7" t="s">
        <v>3</v>
      </c>
      <c r="AY142" s="8" t="s">
        <v>2</v>
      </c>
      <c r="BE142" s="9">
        <f>IF(N142="základní",J142,0)</f>
        <v>0</v>
      </c>
      <c r="BF142" s="9">
        <f>IF(N142="snížená",J142,0)</f>
        <v>0</v>
      </c>
      <c r="BG142" s="9">
        <f>IF(N142="zákl. přenesená",J142,0)</f>
        <v>0</v>
      </c>
      <c r="BH142" s="9">
        <f>IF(N142="sníž. přenesená",J142,0)</f>
        <v>0</v>
      </c>
      <c r="BI142" s="9">
        <f>IF(N142="nulová",J142,0)</f>
        <v>0</v>
      </c>
      <c r="BJ142" s="8" t="s">
        <v>1</v>
      </c>
      <c r="BK142" s="9">
        <f>ROUND(I142*H142,2)</f>
        <v>0</v>
      </c>
      <c r="BL142" s="8" t="s">
        <v>0</v>
      </c>
      <c r="BM142" s="7" t="s">
        <v>183</v>
      </c>
    </row>
    <row r="143" spans="1:65" s="2" customFormat="1" ht="6.95" customHeight="1" x14ac:dyDescent="0.25">
      <c r="A143" s="3"/>
      <c r="B143" s="6"/>
      <c r="C143" s="5"/>
      <c r="D143" s="5"/>
      <c r="E143" s="5"/>
      <c r="F143" s="5"/>
      <c r="G143" s="5"/>
      <c r="H143" s="5"/>
      <c r="I143" s="5"/>
      <c r="J143" s="5"/>
      <c r="K143" s="5"/>
      <c r="L143" s="4"/>
      <c r="M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</sheetData>
  <autoFilter ref="C121:K142" xr:uid="{00000000-0009-0000-0000-00000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Budova Q</vt:lpstr>
      <vt:lpstr>Budova S</vt:lpstr>
      <vt:lpstr>Budova H</vt:lpstr>
      <vt:lpstr>'Budova H'!Názvy_tisku</vt:lpstr>
      <vt:lpstr>'Budova Q'!Názvy_tisku</vt:lpstr>
      <vt:lpstr>'Budova S'!Názvy_tisku</vt:lpstr>
      <vt:lpstr>'Rekapitulace stavby'!Názvy_tisku</vt:lpstr>
      <vt:lpstr>'Budova H'!Oblast_tisku</vt:lpstr>
      <vt:lpstr>'Budova Q'!Oblast_tisku</vt:lpstr>
      <vt:lpstr>'Budova S'!Oblast_tisku</vt:lpstr>
      <vt:lpstr>'Rekapitulace stavby'!Oblast_tisku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David</dc:creator>
  <cp:lastModifiedBy>Srovnal David</cp:lastModifiedBy>
  <dcterms:created xsi:type="dcterms:W3CDTF">2024-10-15T12:44:14Z</dcterms:created>
  <dcterms:modified xsi:type="dcterms:W3CDTF">2024-10-18T09:20:13Z</dcterms:modified>
</cp:coreProperties>
</file>