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E:\OneDrive\Dokumenty\Work\Zakázky 2024\FN Olomouc - Tkáňová banka odvlhčení 2024\Chlazení\D.1.4.2-objekt L_dwg\"/>
    </mc:Choice>
  </mc:AlternateContent>
  <xr:revisionPtr revIDLastSave="0" documentId="13_ncr:1_{6F864AC5-03D3-4EAA-B329-AA6E8EEE2D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D.1.4.2 - Vytápění, chlazení" sheetId="2" r:id="rId2"/>
  </sheets>
  <definedNames>
    <definedName name="_xlnm._FilterDatabase" localSheetId="1" hidden="1">'D.1.4.2 - Vytápění, chlazení'!$C$125:$K$221</definedName>
    <definedName name="_xlnm.Print_Titles" localSheetId="1">'D.1.4.2 - Vytápění, chlazení'!$125:$125</definedName>
    <definedName name="_xlnm.Print_Titles" localSheetId="0">'Rekapitulace stavby'!$92:$92</definedName>
    <definedName name="_xlnm.Print_Area" localSheetId="1">'D.1.4.2 - Vytápění, chlazení'!$C$4:$J$76,'D.1.4.2 - Vytápění, chlazení'!$C$82:$J$107,'D.1.4.2 - Vytápění, chlazení'!$C$113:$K$221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F120" i="2"/>
  <c r="E118" i="2"/>
  <c r="F89" i="2"/>
  <c r="E87" i="2"/>
  <c r="J24" i="2"/>
  <c r="E24" i="2"/>
  <c r="J123" i="2"/>
  <c r="J23" i="2"/>
  <c r="J21" i="2"/>
  <c r="E21" i="2"/>
  <c r="J122" i="2"/>
  <c r="J20" i="2"/>
  <c r="J18" i="2"/>
  <c r="E18" i="2"/>
  <c r="F123" i="2"/>
  <c r="J17" i="2"/>
  <c r="J15" i="2"/>
  <c r="E15" i="2"/>
  <c r="F122" i="2"/>
  <c r="J14" i="2"/>
  <c r="J12" i="2"/>
  <c r="J120" i="2" s="1"/>
  <c r="E7" i="2"/>
  <c r="E116" i="2" s="1"/>
  <c r="L90" i="1"/>
  <c r="AM90" i="1"/>
  <c r="AM89" i="1"/>
  <c r="L89" i="1"/>
  <c r="AM87" i="1"/>
  <c r="L87" i="1"/>
  <c r="L85" i="1"/>
  <c r="L84" i="1"/>
  <c r="BK221" i="2"/>
  <c r="BK220" i="2"/>
  <c r="J217" i="2"/>
  <c r="J207" i="2"/>
  <c r="J204" i="2"/>
  <c r="BK200" i="2"/>
  <c r="J198" i="2"/>
  <c r="BK196" i="2"/>
  <c r="BK195" i="2"/>
  <c r="BK194" i="2"/>
  <c r="J192" i="2"/>
  <c r="BK189" i="2"/>
  <c r="BK186" i="2"/>
  <c r="J184" i="2"/>
  <c r="J183" i="2"/>
  <c r="J182" i="2"/>
  <c r="J181" i="2"/>
  <c r="J180" i="2"/>
  <c r="J179" i="2"/>
  <c r="BK177" i="2"/>
  <c r="BK175" i="2"/>
  <c r="J173" i="2"/>
  <c r="J171" i="2"/>
  <c r="J168" i="2"/>
  <c r="J165" i="2"/>
  <c r="BK162" i="2"/>
  <c r="BK159" i="2"/>
  <c r="J156" i="2"/>
  <c r="BK154" i="2"/>
  <c r="BK150" i="2"/>
  <c r="BK146" i="2"/>
  <c r="J144" i="2"/>
  <c r="J139" i="2"/>
  <c r="BK137" i="2"/>
  <c r="BK134" i="2"/>
  <c r="BK131" i="2"/>
  <c r="J218" i="2"/>
  <c r="BK216" i="2"/>
  <c r="BK214" i="2"/>
  <c r="BK213" i="2"/>
  <c r="BK211" i="2"/>
  <c r="BK210" i="2"/>
  <c r="BK209" i="2"/>
  <c r="BK206" i="2"/>
  <c r="BK202" i="2"/>
  <c r="J199" i="2"/>
  <c r="J197" i="2"/>
  <c r="J193" i="2"/>
  <c r="BK191" i="2"/>
  <c r="J188" i="2"/>
  <c r="J178" i="2"/>
  <c r="BK176" i="2"/>
  <c r="BK174" i="2"/>
  <c r="BK172" i="2"/>
  <c r="J170" i="2"/>
  <c r="BK167" i="2"/>
  <c r="J164" i="2"/>
  <c r="BK160" i="2"/>
  <c r="BK157" i="2"/>
  <c r="J155" i="2"/>
  <c r="J152" i="2"/>
  <c r="J148" i="2"/>
  <c r="J145" i="2"/>
  <c r="J141" i="2"/>
  <c r="J138" i="2"/>
  <c r="BK136" i="2"/>
  <c r="BK133" i="2"/>
  <c r="BK129" i="2"/>
  <c r="AS94" i="1"/>
  <c r="J221" i="2"/>
  <c r="J220" i="2"/>
  <c r="BK218" i="2"/>
  <c r="J209" i="2"/>
  <c r="J206" i="2"/>
  <c r="J202" i="2"/>
  <c r="BK199" i="2"/>
  <c r="BK197" i="2"/>
  <c r="J196" i="2"/>
  <c r="J195" i="2"/>
  <c r="J194" i="2"/>
  <c r="J191" i="2"/>
  <c r="BK188" i="2"/>
  <c r="BK184" i="2"/>
  <c r="BK183" i="2"/>
  <c r="BK182" i="2"/>
  <c r="BK181" i="2"/>
  <c r="BK180" i="2"/>
  <c r="BK179" i="2"/>
  <c r="BK178" i="2"/>
  <c r="J176" i="2"/>
  <c r="J174" i="2"/>
  <c r="J172" i="2"/>
  <c r="BK170" i="2"/>
  <c r="J167" i="2"/>
  <c r="BK164" i="2"/>
  <c r="J160" i="2"/>
  <c r="J157" i="2"/>
  <c r="BK155" i="2"/>
  <c r="BK152" i="2"/>
  <c r="BK148" i="2"/>
  <c r="BK145" i="2"/>
  <c r="BK141" i="2"/>
  <c r="BK138" i="2"/>
  <c r="J136" i="2"/>
  <c r="J133" i="2"/>
  <c r="J129" i="2"/>
  <c r="BK217" i="2"/>
  <c r="J216" i="2"/>
  <c r="J214" i="2"/>
  <c r="J213" i="2"/>
  <c r="J211" i="2"/>
  <c r="J210" i="2"/>
  <c r="BK207" i="2"/>
  <c r="BK204" i="2"/>
  <c r="J200" i="2"/>
  <c r="BK198" i="2"/>
  <c r="BK193" i="2"/>
  <c r="BK192" i="2"/>
  <c r="J189" i="2"/>
  <c r="J186" i="2"/>
  <c r="J177" i="2"/>
  <c r="J175" i="2"/>
  <c r="BK173" i="2"/>
  <c r="BK171" i="2"/>
  <c r="BK168" i="2"/>
  <c r="BK165" i="2"/>
  <c r="J162" i="2"/>
  <c r="J159" i="2"/>
  <c r="BK156" i="2"/>
  <c r="J154" i="2"/>
  <c r="J150" i="2"/>
  <c r="J146" i="2"/>
  <c r="BK144" i="2"/>
  <c r="BK139" i="2"/>
  <c r="J137" i="2"/>
  <c r="J134" i="2"/>
  <c r="J131" i="2"/>
  <c r="BK128" i="2" l="1"/>
  <c r="J128" i="2" s="1"/>
  <c r="J98" i="2" s="1"/>
  <c r="R128" i="2"/>
  <c r="BK135" i="2"/>
  <c r="J135" i="2" s="1"/>
  <c r="J99" i="2" s="1"/>
  <c r="R135" i="2"/>
  <c r="R143" i="2"/>
  <c r="P128" i="2"/>
  <c r="T128" i="2"/>
  <c r="P135" i="2"/>
  <c r="T135" i="2"/>
  <c r="BK143" i="2"/>
  <c r="J143" i="2"/>
  <c r="J101" i="2" s="1"/>
  <c r="P143" i="2"/>
  <c r="T143" i="2"/>
  <c r="BK158" i="2"/>
  <c r="J158" i="2" s="1"/>
  <c r="J102" i="2" s="1"/>
  <c r="P158" i="2"/>
  <c r="R158" i="2"/>
  <c r="T158" i="2"/>
  <c r="BK169" i="2"/>
  <c r="J169" i="2" s="1"/>
  <c r="J103" i="2" s="1"/>
  <c r="P169" i="2"/>
  <c r="R169" i="2"/>
  <c r="T169" i="2"/>
  <c r="BK190" i="2"/>
  <c r="J190" i="2" s="1"/>
  <c r="J104" i="2" s="1"/>
  <c r="P190" i="2"/>
  <c r="R190" i="2"/>
  <c r="T190" i="2"/>
  <c r="BK212" i="2"/>
  <c r="J212" i="2" s="1"/>
  <c r="J105" i="2" s="1"/>
  <c r="P212" i="2"/>
  <c r="R212" i="2"/>
  <c r="T212" i="2"/>
  <c r="BK219" i="2"/>
  <c r="J219" i="2" s="1"/>
  <c r="J106" i="2" s="1"/>
  <c r="P219" i="2"/>
  <c r="R219" i="2"/>
  <c r="T219" i="2"/>
  <c r="J89" i="2"/>
  <c r="J91" i="2"/>
  <c r="J92" i="2"/>
  <c r="BE131" i="2"/>
  <c r="BE133" i="2"/>
  <c r="BE134" i="2"/>
  <c r="BE138" i="2"/>
  <c r="BE139" i="2"/>
  <c r="BE144" i="2"/>
  <c r="BE145" i="2"/>
  <c r="BE156" i="2"/>
  <c r="BE160" i="2"/>
  <c r="BE165" i="2"/>
  <c r="BE168" i="2"/>
  <c r="BE171" i="2"/>
  <c r="BE172" i="2"/>
  <c r="BE173" i="2"/>
  <c r="BE174" i="2"/>
  <c r="BE175" i="2"/>
  <c r="BE177" i="2"/>
  <c r="BE178" i="2"/>
  <c r="BE186" i="2"/>
  <c r="BE197" i="2"/>
  <c r="BE200" i="2"/>
  <c r="BE202" i="2"/>
  <c r="BE204" i="2"/>
  <c r="BE206" i="2"/>
  <c r="BE207" i="2"/>
  <c r="BE210" i="2"/>
  <c r="BE213" i="2"/>
  <c r="BE214" i="2"/>
  <c r="BE216" i="2"/>
  <c r="BE218" i="2"/>
  <c r="BE221" i="2"/>
  <c r="E85" i="2"/>
  <c r="F91" i="2"/>
  <c r="F92" i="2"/>
  <c r="BE129" i="2"/>
  <c r="BE136" i="2"/>
  <c r="BE137" i="2"/>
  <c r="BE141" i="2"/>
  <c r="BE146" i="2"/>
  <c r="BE148" i="2"/>
  <c r="BE150" i="2"/>
  <c r="BE152" i="2"/>
  <c r="BE154" i="2"/>
  <c r="BE155" i="2"/>
  <c r="BE157" i="2"/>
  <c r="BE159" i="2"/>
  <c r="BE162" i="2"/>
  <c r="BE164" i="2"/>
  <c r="BE167" i="2"/>
  <c r="BE170" i="2"/>
  <c r="BE176" i="2"/>
  <c r="BE179" i="2"/>
  <c r="BE180" i="2"/>
  <c r="BE181" i="2"/>
  <c r="BE182" i="2"/>
  <c r="BE183" i="2"/>
  <c r="BE184" i="2"/>
  <c r="BE188" i="2"/>
  <c r="BE189" i="2"/>
  <c r="BE191" i="2"/>
  <c r="BE192" i="2"/>
  <c r="BE193" i="2"/>
  <c r="BE194" i="2"/>
  <c r="BE195" i="2"/>
  <c r="BE196" i="2"/>
  <c r="BE198" i="2"/>
  <c r="BE199" i="2"/>
  <c r="BE209" i="2"/>
  <c r="BE211" i="2"/>
  <c r="BE217" i="2"/>
  <c r="BE220" i="2"/>
  <c r="J34" i="2"/>
  <c r="AW95" i="1" s="1"/>
  <c r="F35" i="2"/>
  <c r="BB95" i="1" s="1"/>
  <c r="BB94" i="1" s="1"/>
  <c r="AX94" i="1" s="1"/>
  <c r="F34" i="2"/>
  <c r="BA95" i="1" s="1"/>
  <c r="BA94" i="1" s="1"/>
  <c r="W30" i="1" s="1"/>
  <c r="F36" i="2"/>
  <c r="BC95" i="1" s="1"/>
  <c r="BC94" i="1" s="1"/>
  <c r="W32" i="1" s="1"/>
  <c r="F37" i="2"/>
  <c r="BD95" i="1" s="1"/>
  <c r="BD94" i="1" s="1"/>
  <c r="W33" i="1" s="1"/>
  <c r="P142" i="2" l="1"/>
  <c r="R142" i="2"/>
  <c r="R127" i="2"/>
  <c r="T142" i="2"/>
  <c r="T127" i="2"/>
  <c r="T126" i="2" s="1"/>
  <c r="P127" i="2"/>
  <c r="P126" i="2" s="1"/>
  <c r="AU95" i="1" s="1"/>
  <c r="AU94" i="1" s="1"/>
  <c r="BK127" i="2"/>
  <c r="J127" i="2" s="1"/>
  <c r="J97" i="2" s="1"/>
  <c r="BK142" i="2"/>
  <c r="J142" i="2" s="1"/>
  <c r="J100" i="2" s="1"/>
  <c r="AY94" i="1"/>
  <c r="W31" i="1"/>
  <c r="J33" i="2"/>
  <c r="AV95" i="1" s="1"/>
  <c r="AT95" i="1" s="1"/>
  <c r="AW94" i="1"/>
  <c r="AK30" i="1" s="1"/>
  <c r="F33" i="2"/>
  <c r="AZ95" i="1" s="1"/>
  <c r="AZ94" i="1" s="1"/>
  <c r="W29" i="1" s="1"/>
  <c r="R126" i="2" l="1"/>
  <c r="BK126" i="2"/>
  <c r="J126" i="2" s="1"/>
  <c r="J96" i="2" s="1"/>
  <c r="AV94" i="1"/>
  <c r="AK29" i="1" s="1"/>
  <c r="J30" i="2" l="1"/>
  <c r="AG95" i="1" s="1"/>
  <c r="AG94" i="1" s="1"/>
  <c r="AT94" i="1"/>
  <c r="AK26" i="1" l="1"/>
  <c r="AK35" i="1" s="1"/>
  <c r="AN94" i="1"/>
  <c r="J39" i="2"/>
  <c r="AN95" i="1"/>
</calcChain>
</file>

<file path=xl/sharedStrings.xml><?xml version="1.0" encoding="utf-8"?>
<sst xmlns="http://schemas.openxmlformats.org/spreadsheetml/2006/main" count="1428" uniqueCount="433">
  <si>
    <t>Export Komplet</t>
  </si>
  <si>
    <t/>
  </si>
  <si>
    <t>2.0</t>
  </si>
  <si>
    <t>False</t>
  </si>
  <si>
    <t>{f2cbac38-46d0-4fd6-9752-061a307eab9e}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</si>
  <si>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</si>
  <si>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</si>
  <si>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</si>
  <si>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</si>
  <si>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</si>
  <si>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</si>
  <si>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</si>
  <si>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</si>
  <si>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2024_17</t>
  </si>
  <si>
    <t>Stavba:</t>
  </si>
  <si>
    <t>Větrání tkáňové banky v 2.NP-objekt L Transfuzní stanice</t>
  </si>
  <si>
    <t>KSO:</t>
  </si>
  <si>
    <t>CC-CZ:</t>
  </si>
  <si>
    <t>1</t>
  </si>
  <si>
    <t>Místo:</t>
  </si>
  <si>
    <t>Olomouc</t>
  </si>
  <si>
    <t>Datum:</t>
  </si>
  <si>
    <t>31. 10. 2024</t>
  </si>
  <si>
    <t>CZ-CPV:</t>
  </si>
  <si>
    <t>45000000-7</t>
  </si>
  <si>
    <t>CZ-CPA:</t>
  </si>
  <si>
    <t>41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</si>
  <si>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</si>
  <si>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</si>
  <si>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</si>
  <si>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</si>
  <si>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</si>
  <si>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</si>
  <si>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</si>
  <si>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</si>
  <si>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</si>
  <si>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</si>
  <si>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</si>
  <si>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</si>
  <si>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</si>
  <si>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</si>
  <si>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</si>
  <si>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</si>
  <si>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</si>
  <si>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</si>
  <si>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</si>
  <si>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</si>
  <si>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</si>
  <si>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</si>
  <si>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</si>
  <si>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</si>
  <si>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</si>
  <si>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</si>
  <si>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</si>
  <si>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</si>
  <si>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</si>
  <si>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</si>
  <si>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</si>
  <si>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</si>
  <si>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</si>
  <si>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</si>
  <si>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</si>
  <si>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</si>
  <si>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</si>
  <si>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</si>
  <si>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</si>
  <si>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</si>
  <si>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</si>
  <si>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</si>
  <si>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</si>
  <si>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</si>
  <si>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</si>
  <si>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</si>
  <si>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</si>
  <si>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</si>
  <si>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</si>
  <si>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</si>
  <si>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</si>
  <si>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</si>
  <si>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</si>
  <si>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</si>
  <si>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D.1.4.2</t>
  </si>
  <si>
    <t>Vytápění, chlazení</t>
  </si>
  <si>
    <t>STA</t>
  </si>
  <si>
    <t>{de616653-479b-472b-82dc-98419c3cda11}</t>
  </si>
  <si>
    <t>2</t>
  </si>
  <si>
    <t>KRYCÍ LIST SOUPISU PRACÍ</t>
  </si>
  <si>
    <t>Objekt:</t>
  </si>
  <si>
    <t>D.1.4.2 - Vytápění, chlazení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</si>
  <si>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</si>
  <si>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</si>
  <si>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</si>
  <si>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</si>
  <si>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</si>
  <si>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</si>
  <si>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</si>
  <si>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</si>
  <si>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</si>
  <si>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</si>
  <si>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</si>
  <si>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</si>
  <si>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</si>
  <si>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</si>
  <si>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</si>
  <si>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</si>
  <si>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</si>
  <si>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</si>
  <si>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</si>
  <si>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</si>
  <si>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</si>
  <si>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</si>
  <si>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</si>
  <si>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</si>
  <si>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</si>
  <si>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</si>
  <si>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</si>
  <si>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</si>
  <si>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</si>
  <si>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</si>
  <si>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</si>
  <si>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</si>
  <si>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</si>
  <si>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</si>
  <si>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943211111</t>
  </si>
  <si>
    <t>Montáž lešení prostorového rámového lehkého s podlahami zatížení do 200 kg/m2 v do 10 m</t>
  </si>
  <si>
    <t>m3</t>
  </si>
  <si>
    <t>CS ÚRS 2024 02</t>
  </si>
  <si>
    <t>4</t>
  </si>
  <si>
    <t>280733974</t>
  </si>
  <si>
    <t>VV</t>
  </si>
  <si>
    <t>10*2,5*1</t>
  </si>
  <si>
    <t>943211211</t>
  </si>
  <si>
    <t>Příplatek k lešení prostorovému rámovému lehkému s podlahami do 200 kg/m2 v do 10 m za každý den použití</t>
  </si>
  <si>
    <t>-1376414062</t>
  </si>
  <si>
    <t>25*4</t>
  </si>
  <si>
    <t>3</t>
  </si>
  <si>
    <t>943211811</t>
  </si>
  <si>
    <t>Demontáž lešení prostorového rámového lehkého s podlahami zatížení do 200 kg/m2 v do 10 m</t>
  </si>
  <si>
    <t>1792884426</t>
  </si>
  <si>
    <t>977151119</t>
  </si>
  <si>
    <t>Jádrové vrty diamantovými korunkami do stavebních materiálů D přes 100 do 110 mm</t>
  </si>
  <si>
    <t>m</t>
  </si>
  <si>
    <t>-1831887627</t>
  </si>
  <si>
    <t>997</t>
  </si>
  <si>
    <t>Přesun sutě</t>
  </si>
  <si>
    <t>5</t>
  </si>
  <si>
    <t>997002611</t>
  </si>
  <si>
    <t>Nakládání suti a vybouraných hmot</t>
  </si>
  <si>
    <t>t</t>
  </si>
  <si>
    <t>1205179028</t>
  </si>
  <si>
    <t>6</t>
  </si>
  <si>
    <t>997013211</t>
  </si>
  <si>
    <t>Vnitrostaveništní doprava suti a vybouraných hmot pro budovy v do 6 m ručně</t>
  </si>
  <si>
    <t>1942299741</t>
  </si>
  <si>
    <t>7</t>
  </si>
  <si>
    <t>997013501</t>
  </si>
  <si>
    <t>Odvoz suti a vybouraných hmot na skládku nebo meziskládku do 1 km se složením</t>
  </si>
  <si>
    <t>-1005732591</t>
  </si>
  <si>
    <t>8</t>
  </si>
  <si>
    <t>997013509</t>
  </si>
  <si>
    <t>Příplatek k odvozu suti a vybouraných hmot na skládku ZKD 1 km přes 1 km</t>
  </si>
  <si>
    <t>1108506520</t>
  </si>
  <si>
    <t>15*0,223</t>
  </si>
  <si>
    <t>997013871</t>
  </si>
  <si>
    <t>Poplatek za uložení stavebního odpadu na recyklační skládce (skládkovné) směsného stavebního a demoličního kód odpadu 17 09 04</t>
  </si>
  <si>
    <t>1325567868</t>
  </si>
  <si>
    <t>PSV</t>
  </si>
  <si>
    <t>Práce a dodávky PSV</t>
  </si>
  <si>
    <t>713</t>
  </si>
  <si>
    <t>Izolace tepelné</t>
  </si>
  <si>
    <t>10</t>
  </si>
  <si>
    <t>713461811</t>
  </si>
  <si>
    <t>Odstranění izolace tepelné potrubí potrubními pouzdry staženými drátem tl do 100 mm</t>
  </si>
  <si>
    <t>16</t>
  </si>
  <si>
    <t>-1428554423</t>
  </si>
  <si>
    <t>11</t>
  </si>
  <si>
    <t>713463121</t>
  </si>
  <si>
    <t>Montáž izolace tepelné potrubí potrubními pouzdry bez úpravy uchycenými sponami 1x</t>
  </si>
  <si>
    <t>-72429707</t>
  </si>
  <si>
    <t>M</t>
  </si>
  <si>
    <t>713713102</t>
  </si>
  <si>
    <t>Tepelná izolace K-flex ST DN 40 tl.32mm</t>
  </si>
  <si>
    <t>32</t>
  </si>
  <si>
    <t>-1368178032</t>
  </si>
  <si>
    <t>P</t>
  </si>
  <si>
    <t>Poznámka k položce:_x000D_
dodávka</t>
  </si>
  <si>
    <t>13</t>
  </si>
  <si>
    <t>713713103</t>
  </si>
  <si>
    <t>Tepelná izolace K-flex ST DN 50 tl. 40 mm</t>
  </si>
  <si>
    <t>-1320330948</t>
  </si>
  <si>
    <t>14</t>
  </si>
  <si>
    <t>713713104</t>
  </si>
  <si>
    <t>Tepelná izolace K-flex +AL DN 50 tl. 40mm</t>
  </si>
  <si>
    <t>1234060233</t>
  </si>
  <si>
    <t>15</t>
  </si>
  <si>
    <t>28377046</t>
  </si>
  <si>
    <t>pouzdro izolační potrubní z pěnového polyetylenu 22/25mm</t>
  </si>
  <si>
    <t>-358734444</t>
  </si>
  <si>
    <t>12*1,02 'Přepočtené koeficientem množství</t>
  </si>
  <si>
    <t>713463132</t>
  </si>
  <si>
    <t>Montáž izolace tepelné potrubí potrubními pouzdry bez úpravy slepenými 1x tl izolace přes 25 do 50 mm</t>
  </si>
  <si>
    <t>-417618673</t>
  </si>
  <si>
    <t>17</t>
  </si>
  <si>
    <t>713463211</t>
  </si>
  <si>
    <t>Montáž izolace tepelné potrubí potrubními pouzdry s Al fólií staženými Al páskou 1x D do 50 mm</t>
  </si>
  <si>
    <t>1348181585</t>
  </si>
  <si>
    <t>18</t>
  </si>
  <si>
    <t>998713201</t>
  </si>
  <si>
    <t>Přesun hmot procentní pro izolace tepelné v objektech v do 6 m</t>
  </si>
  <si>
    <t>%</t>
  </si>
  <si>
    <t>732419746</t>
  </si>
  <si>
    <t>19</t>
  </si>
  <si>
    <t>998713293</t>
  </si>
  <si>
    <t>Příplatek k přesunu hmot procentnímu pro izolace tepelné za zvětšený přesun do 500 m</t>
  </si>
  <si>
    <t>-565015124</t>
  </si>
  <si>
    <t>732</t>
  </si>
  <si>
    <t>Ústřední vytápění - strojovny</t>
  </si>
  <si>
    <t>20</t>
  </si>
  <si>
    <t>732201213</t>
  </si>
  <si>
    <t>Doprava a montáž chladící jednotky</t>
  </si>
  <si>
    <t>kus</t>
  </si>
  <si>
    <t>249155484</t>
  </si>
  <si>
    <t>732201221</t>
  </si>
  <si>
    <t>Venkovní chladící jednotka LD (R32) 0200R</t>
  </si>
  <si>
    <t>375224072</t>
  </si>
  <si>
    <t>22</t>
  </si>
  <si>
    <t>7347340001</t>
  </si>
  <si>
    <t>Napuštění systému s etylen glykolem 310l, odvzdušnění systému</t>
  </si>
  <si>
    <t>komp</t>
  </si>
  <si>
    <t>178211330</t>
  </si>
  <si>
    <t>Poznámka k položce:_x000D_
vč. dodávky etylen glykolu</t>
  </si>
  <si>
    <t>23</t>
  </si>
  <si>
    <t>732420811</t>
  </si>
  <si>
    <t>Demontáž čerpadla oběhového spirálního DN 25</t>
  </si>
  <si>
    <t>825262268</t>
  </si>
  <si>
    <t>24</t>
  </si>
  <si>
    <t>732421402</t>
  </si>
  <si>
    <t>Čerpadlo teplovodní mokroběžné závitové oběhové DN 25 výtlak do 4,0 m průtok 2,2 m3/h PN 10 pro vytápění</t>
  </si>
  <si>
    <t>soubor</t>
  </si>
  <si>
    <t>390843604</t>
  </si>
  <si>
    <t>25</t>
  </si>
  <si>
    <t>998732201</t>
  </si>
  <si>
    <t>Přesun hmot procentní pro strojovny v objektech v do 6 m</t>
  </si>
  <si>
    <t>2056539315</t>
  </si>
  <si>
    <t>26</t>
  </si>
  <si>
    <t>998732293</t>
  </si>
  <si>
    <t>Příplatek k přesunu hmot procentnímu pro strojovny za zvětšený přesun do 500 m</t>
  </si>
  <si>
    <t>-604581629</t>
  </si>
  <si>
    <t>733</t>
  </si>
  <si>
    <t>Ústřední vytápění - rozvodné potrubí</t>
  </si>
  <si>
    <t>27</t>
  </si>
  <si>
    <t>733110806</t>
  </si>
  <si>
    <t>Demontáž potrubí ocelového závitového DN přes 15 do 32</t>
  </si>
  <si>
    <t>1489139258</t>
  </si>
  <si>
    <t>28</t>
  </si>
  <si>
    <t>733110808</t>
  </si>
  <si>
    <t>Demontáž potrubí ocelového závitového DN přes 32 do 50</t>
  </si>
  <si>
    <t>1616847172</t>
  </si>
  <si>
    <t>29</t>
  </si>
  <si>
    <t>733111112</t>
  </si>
  <si>
    <t>Potrubí ocelové závitové černé bezešvé běžné v kotelnách nebo strojovnách DN 10</t>
  </si>
  <si>
    <t>-625616135</t>
  </si>
  <si>
    <t>30</t>
  </si>
  <si>
    <t>733111113</t>
  </si>
  <si>
    <t>Potrubí ocelové závitové černé bezešvé běžné v kotelnách nebo strojovnách DN 15</t>
  </si>
  <si>
    <t>-1928226318</t>
  </si>
  <si>
    <t>31</t>
  </si>
  <si>
    <t>733111114</t>
  </si>
  <si>
    <t>Potrubí ocelové závitové černé bezešvé běžné v kotelnách nebo strojovnách DN 20</t>
  </si>
  <si>
    <t>-227208540</t>
  </si>
  <si>
    <t>733111117</t>
  </si>
  <si>
    <t>Potrubí ocelové závitové černé bezešvé běžné v kotelnách nebo strojovnách DN 40</t>
  </si>
  <si>
    <t>-1660785969</t>
  </si>
  <si>
    <t>33</t>
  </si>
  <si>
    <t>722232305</t>
  </si>
  <si>
    <t>Kompenzátor gumový G 2" PN 16 do 100°C s 2x vnitřním závitem</t>
  </si>
  <si>
    <t>-1268838280</t>
  </si>
  <si>
    <t>34</t>
  </si>
  <si>
    <t>733111118</t>
  </si>
  <si>
    <t>Potrubí ocelové závitové černé bezešvé běžné v kotelnách nebo strojovnách DN 50</t>
  </si>
  <si>
    <t>1571328716</t>
  </si>
  <si>
    <t>35</t>
  </si>
  <si>
    <t>733113112</t>
  </si>
  <si>
    <t>Příplatek k potrubí z trubek ocelových černých závitových za zhotovení závitové ocelové přípojky DN 10</t>
  </si>
  <si>
    <t>-747750197</t>
  </si>
  <si>
    <t>36</t>
  </si>
  <si>
    <t>733113113</t>
  </si>
  <si>
    <t>Příplatek k potrubí z trubek ocelových černých závitových za zhotovení závitové ocelové přípojky DN 15</t>
  </si>
  <si>
    <t>-255681055</t>
  </si>
  <si>
    <t>37</t>
  </si>
  <si>
    <t>733113114</t>
  </si>
  <si>
    <t>Příplatek k potrubí z trubek ocelových černých závitových za zhotovení závitové ocelové přípojky DN 20</t>
  </si>
  <si>
    <t>1373211756</t>
  </si>
  <si>
    <t>38</t>
  </si>
  <si>
    <t>733113117</t>
  </si>
  <si>
    <t>Příplatek k potrubí z trubek ocelových černých závitových za zhotovení závitové ocelové přípojky DN 40</t>
  </si>
  <si>
    <t>117845750</t>
  </si>
  <si>
    <t>39</t>
  </si>
  <si>
    <t>733190107</t>
  </si>
  <si>
    <t>Zkouška těsnosti potrubí ocelové závitové DN do 40</t>
  </si>
  <si>
    <t>-2129089992</t>
  </si>
  <si>
    <t>40</t>
  </si>
  <si>
    <t>733190108</t>
  </si>
  <si>
    <t>Zkouška těsnosti potrubí ocelové závitové DN přes 40 do 50</t>
  </si>
  <si>
    <t>-89910777</t>
  </si>
  <si>
    <t>196D899301</t>
  </si>
  <si>
    <t>Uložení potrubí do DN 50</t>
  </si>
  <si>
    <t>1092802780</t>
  </si>
  <si>
    <t>Poznámka k položce:_x000D_
Typové uložení trubního rozvodu. Skladba : kotva/hmoždina, konzola, závitová tyč/šroub, trubková objímka, včetně šroubů a matic, podložek. Jednotková hmotnost cca. 0,75kg</t>
  </si>
  <si>
    <t>42</t>
  </si>
  <si>
    <t>196D899221</t>
  </si>
  <si>
    <t>Značení potrubí - štítky</t>
  </si>
  <si>
    <t>-917686068</t>
  </si>
  <si>
    <t>43</t>
  </si>
  <si>
    <t>998733201</t>
  </si>
  <si>
    <t>Přesun hmot procentní pro rozvody potrubí v objektech v do 6 m</t>
  </si>
  <si>
    <t>1237027407</t>
  </si>
  <si>
    <t>44</t>
  </si>
  <si>
    <t>998733293</t>
  </si>
  <si>
    <t>Příplatek k přesunu hmot procentnímu pro rozvody potrubí za zvětšený přesun do 500 m</t>
  </si>
  <si>
    <t>1559179142</t>
  </si>
  <si>
    <t>734</t>
  </si>
  <si>
    <t>Ústřední vytápění - armatury</t>
  </si>
  <si>
    <t>45</t>
  </si>
  <si>
    <t>734100811</t>
  </si>
  <si>
    <t>Demontáž armatury přírubové se dvěma přírubami DN do 50</t>
  </si>
  <si>
    <t>1937638003</t>
  </si>
  <si>
    <t>46</t>
  </si>
  <si>
    <t>734211120</t>
  </si>
  <si>
    <t>Ventil závitový odvzdušňovací G 1/2 PN 14 do 120°C automatický</t>
  </si>
  <si>
    <t>-928672327</t>
  </si>
  <si>
    <t>47</t>
  </si>
  <si>
    <t>734220104</t>
  </si>
  <si>
    <t>Ventil závitový regulační přímý G 6/4 PN 20 do 100°C vyvažovací bez vypouštění</t>
  </si>
  <si>
    <t>-859462564</t>
  </si>
  <si>
    <t>48</t>
  </si>
  <si>
    <t>734291123</t>
  </si>
  <si>
    <t>Kohout plnící a vypouštěcí G 1/2 PN 10 do 90°C závitový</t>
  </si>
  <si>
    <t>1773901011</t>
  </si>
  <si>
    <t>49</t>
  </si>
  <si>
    <t>734291254</t>
  </si>
  <si>
    <t>Filtr závitový pro topné a chladicí systémy přímý G 3/4 PN 16 do 160°C s vnitřními závity</t>
  </si>
  <si>
    <t>476115026</t>
  </si>
  <si>
    <t>50</t>
  </si>
  <si>
    <t>734291258</t>
  </si>
  <si>
    <t>Filtr závitový pro topné a chladicí systémy přímý G 2 PN 16 do 160°C s vnitřními závity</t>
  </si>
  <si>
    <t>-1012903221</t>
  </si>
  <si>
    <t>51</t>
  </si>
  <si>
    <t>734292771</t>
  </si>
  <si>
    <t>Kohout kulový přímý G 3/8 PN 42 do 185°C plnoprůtokový s koulí DADO vnitřní závit</t>
  </si>
  <si>
    <t>-1603254688</t>
  </si>
  <si>
    <t>52</t>
  </si>
  <si>
    <t>734292773</t>
  </si>
  <si>
    <t>Kohout kulový přímý G 3/4 PN 42 do 185°C plnoprůtokový s koulí DADO vnitřní závit</t>
  </si>
  <si>
    <t>2067354202</t>
  </si>
  <si>
    <t>53</t>
  </si>
  <si>
    <t>734292777</t>
  </si>
  <si>
    <t>Kohout kulový přímý G 2 PN 42 do 185°C plnoprůtokový s koulí DADO vnitřní závit</t>
  </si>
  <si>
    <t>-300441655</t>
  </si>
  <si>
    <t>54</t>
  </si>
  <si>
    <t>734295021</t>
  </si>
  <si>
    <t>Směšovací ventil otopných a chladicích systémů závitový třícestný G 3/4" se servomotorem</t>
  </si>
  <si>
    <t>1275005611</t>
  </si>
  <si>
    <t>Poznámka k položce:_x000D_
Třícestný regulační ventil V5013R1071, závitový s pohonem kvs4</t>
  </si>
  <si>
    <t>55</t>
  </si>
  <si>
    <t>734295024</t>
  </si>
  <si>
    <t>Směšovací ventil otopných a chladicích systémů závitový třícestný G 6/4" se servomotorem</t>
  </si>
  <si>
    <t>-1904204273</t>
  </si>
  <si>
    <t>Poznámka k položce:_x000D_
Třícestný regulační ventil V5013R1081, závitový s pohonem kvs25</t>
  </si>
  <si>
    <t>56</t>
  </si>
  <si>
    <t>734411117</t>
  </si>
  <si>
    <t>Teploměr technický s pevným stonkem a jímkou zadní připojení průměr 80 mm délky 100 mm</t>
  </si>
  <si>
    <t>-339116462</t>
  </si>
  <si>
    <t>Poznámka k položce:_x000D_
2* teploměr rozsah -5 až +30 st. C_x000D_
2* teploměr rozsah +20 až +90 st. C</t>
  </si>
  <si>
    <t>57</t>
  </si>
  <si>
    <t>734411601</t>
  </si>
  <si>
    <t>Ochranná jímka se závitem do G 1</t>
  </si>
  <si>
    <t>-130941387</t>
  </si>
  <si>
    <t>58</t>
  </si>
  <si>
    <t>734421102</t>
  </si>
  <si>
    <t>Tlakoměr s pevným stonkem a zpětnou klapkou tlak 0-16 bar průměr 63 mm spodní připojení</t>
  </si>
  <si>
    <t>1179613524</t>
  </si>
  <si>
    <t>Poznámka k položce:_x000D_
rozsah 0-400 kPa</t>
  </si>
  <si>
    <t>59</t>
  </si>
  <si>
    <t>734424102</t>
  </si>
  <si>
    <t>Kondenzační smyčka k přivaření stočená PN 250 do 300°C</t>
  </si>
  <si>
    <t>-1556939626</t>
  </si>
  <si>
    <t>60</t>
  </si>
  <si>
    <t>998734201</t>
  </si>
  <si>
    <t>Přesun hmot procentní pro armatury v objektech v do 6 m</t>
  </si>
  <si>
    <t>-1838922501</t>
  </si>
  <si>
    <t>61</t>
  </si>
  <si>
    <t>998734293</t>
  </si>
  <si>
    <t>Příplatek k přesunu hmot procentnímu pro armatury za zvětšený přesun do 500 m</t>
  </si>
  <si>
    <t>-1911411471</t>
  </si>
  <si>
    <t>767</t>
  </si>
  <si>
    <t>Konstrukce zámečnické</t>
  </si>
  <si>
    <t>62</t>
  </si>
  <si>
    <t>767995116</t>
  </si>
  <si>
    <t>Montáž atypických zámečnických konstrukcí hmotnosti přes 100 do 250 kg</t>
  </si>
  <si>
    <t>kg</t>
  </si>
  <si>
    <t>-2078468274</t>
  </si>
  <si>
    <t>63</t>
  </si>
  <si>
    <t>R765101101</t>
  </si>
  <si>
    <t>Sonda do střešní konstrukce 4m2</t>
  </si>
  <si>
    <t>512</t>
  </si>
  <si>
    <t>-938196408</t>
  </si>
  <si>
    <t xml:space="preserve">Poznámka k položce:_x000D_
Odkrytí stávající střešní konstrukce, vč. podbití, tep.izolace - 4m2_x000D_
Opětovné zakrytí po provedení sondy - předpoklad - tep. izolace, OSB desky, střešná krytina (asfaltový pás)_x000D_
Skladba nové střešní konstrukce bude provedena dle skutečnosti_x000D_
</t>
  </si>
  <si>
    <t>64</t>
  </si>
  <si>
    <t>R767101101</t>
  </si>
  <si>
    <t>Ocelová pozinkovaná konstrukce - plošina</t>
  </si>
  <si>
    <t>-63073875</t>
  </si>
  <si>
    <t>65</t>
  </si>
  <si>
    <t>998767201</t>
  </si>
  <si>
    <t>Přesun hmot procentní pro zámečnické konstrukce v objektech v do 6 m</t>
  </si>
  <si>
    <t>-577081002</t>
  </si>
  <si>
    <t>66</t>
  </si>
  <si>
    <t>998767293</t>
  </si>
  <si>
    <t>Příplatek k přesunu hmot procentnímu pro zámečnické konstrukce za zvětšený přesun do 500 m</t>
  </si>
  <si>
    <t>-194027717</t>
  </si>
  <si>
    <t>783</t>
  </si>
  <si>
    <t>Dokončovací práce - nátěry</t>
  </si>
  <si>
    <t>67</t>
  </si>
  <si>
    <t>783614551</t>
  </si>
  <si>
    <t>Základní jednonásobný syntetický nátěr potrubí DN do 50 mm</t>
  </si>
  <si>
    <t>749947172</t>
  </si>
  <si>
    <t>68</t>
  </si>
  <si>
    <t>783617611</t>
  </si>
  <si>
    <t>Krycí dvojnásobný syntetický nátěr potrubí DN do 50 mm</t>
  </si>
  <si>
    <t>132827776</t>
  </si>
  <si>
    <t>Poznámka k položce:
Nápis na štítku - směr proudění, druh kapaliny</t>
  </si>
  <si>
    <t>Poznámka k položce:
dodávka + montáž
Extra tiché provedení, chladící výkon při 35st.C - 38,2kW, chladící voda -1/+3, 30% etylenglykol, chladivo R32, hydraulický modul - tlakový zásobník 208l, expanzní tlaková nádoba 12l, pojistný ventil, oběhové čerpadlo 141kPa, izolátory chvění, 3x400V, P=17,2kW, Imax=47A, LwA=80,5dBA, LpA=49dBA v 10m, řízení
p.č. 1</t>
  </si>
  <si>
    <t>Poznámka k položce:
ALPKA2 25-40 180 1x230V, 0,98 m3/hod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</si>
</sst>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57" t="s">
        <v>5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>
      <c r="B5" s="17"/>
      <c r="D5" s="20" t="s">
        <v>12</v>
      </c>
      <c r="K5" s="185" t="s">
        <v>13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R5" s="17"/>
      <c r="BS5" s="14" t="s">
        <v>6</v>
      </c>
    </row>
    <row r="6" spans="1:74" ht="36.950000000000003" customHeight="1">
      <c r="B6" s="17"/>
      <c r="D6" s="22" t="s">
        <v>14</v>
      </c>
      <c r="K6" s="186" t="s">
        <v>15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R6" s="17"/>
      <c r="BS6" s="14" t="s">
        <v>6</v>
      </c>
    </row>
    <row r="7" spans="1:74" ht="12" customHeight="1">
      <c r="B7" s="17"/>
      <c r="D7" s="23" t="s">
        <v>16</v>
      </c>
      <c r="K7" s="21" t="s">
        <v>1</v>
      </c>
      <c r="AK7" s="23" t="s">
        <v>17</v>
      </c>
      <c r="AN7" s="21" t="s">
        <v>18</v>
      </c>
      <c r="AR7" s="17"/>
      <c r="BS7" s="14" t="s">
        <v>6</v>
      </c>
    </row>
    <row r="8" spans="1:74" ht="12" customHeight="1">
      <c r="B8" s="17"/>
      <c r="D8" s="23" t="s">
        <v>19</v>
      </c>
      <c r="K8" s="21" t="s">
        <v>20</v>
      </c>
      <c r="AK8" s="23" t="s">
        <v>21</v>
      </c>
      <c r="AN8" s="21" t="s">
        <v>22</v>
      </c>
      <c r="AR8" s="17"/>
      <c r="BS8" s="14" t="s">
        <v>6</v>
      </c>
    </row>
    <row r="9" spans="1:74" ht="29.25" customHeight="1">
      <c r="B9" s="17"/>
      <c r="D9" s="20" t="s">
        <v>23</v>
      </c>
      <c r="K9" s="24" t="s">
        <v>24</v>
      </c>
      <c r="AK9" s="20" t="s">
        <v>25</v>
      </c>
      <c r="AN9" s="24" t="s">
        <v>26</v>
      </c>
      <c r="AR9" s="17"/>
      <c r="BS9" s="14" t="s">
        <v>6</v>
      </c>
    </row>
    <row r="10" spans="1:74" ht="12" customHeight="1">
      <c r="B10" s="17"/>
      <c r="D10" s="23" t="s">
        <v>27</v>
      </c>
      <c r="AK10" s="23" t="s">
        <v>28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29</v>
      </c>
      <c r="AK11" s="23" t="s">
        <v>30</v>
      </c>
      <c r="AN11" s="21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23" t="s">
        <v>31</v>
      </c>
      <c r="AK13" s="23" t="s">
        <v>28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29</v>
      </c>
      <c r="AK14" s="23" t="s">
        <v>30</v>
      </c>
      <c r="AN14" s="21" t="s">
        <v>1</v>
      </c>
      <c r="AR14" s="17"/>
      <c r="BS14" s="14" t="s">
        <v>6</v>
      </c>
    </row>
    <row r="15" spans="1:74" ht="6.95" customHeight="1">
      <c r="B15" s="17"/>
      <c r="AR15" s="17"/>
      <c r="BS15" s="14" t="s">
        <v>3</v>
      </c>
    </row>
    <row r="16" spans="1:74" ht="12" customHeight="1">
      <c r="B16" s="17"/>
      <c r="D16" s="23" t="s">
        <v>32</v>
      </c>
      <c r="AK16" s="23" t="s">
        <v>28</v>
      </c>
      <c r="AN16" s="21" t="s">
        <v>1</v>
      </c>
      <c r="AR16" s="17"/>
      <c r="BS16" s="14" t="s">
        <v>3</v>
      </c>
    </row>
    <row r="17" spans="2:71" ht="18.399999999999999" customHeight="1">
      <c r="B17" s="17"/>
      <c r="E17" s="21" t="s">
        <v>29</v>
      </c>
      <c r="AK17" s="23" t="s">
        <v>30</v>
      </c>
      <c r="AN17" s="21" t="s">
        <v>1</v>
      </c>
      <c r="AR17" s="17"/>
      <c r="BS17" s="14" t="s">
        <v>33</v>
      </c>
    </row>
    <row r="18" spans="2:71" ht="6.95" customHeight="1">
      <c r="B18" s="17"/>
      <c r="AR18" s="17"/>
      <c r="BS18" s="14" t="s">
        <v>6</v>
      </c>
    </row>
    <row r="19" spans="2:71" ht="12" customHeight="1">
      <c r="B19" s="17"/>
      <c r="D19" s="23" t="s">
        <v>34</v>
      </c>
      <c r="AK19" s="23" t="s">
        <v>28</v>
      </c>
      <c r="AN19" s="21" t="s">
        <v>1</v>
      </c>
      <c r="AR19" s="17"/>
      <c r="BS19" s="14" t="s">
        <v>6</v>
      </c>
    </row>
    <row r="20" spans="2:71" ht="18.399999999999999" customHeight="1">
      <c r="B20" s="17"/>
      <c r="E20" s="21" t="s">
        <v>29</v>
      </c>
      <c r="AK20" s="23" t="s">
        <v>30</v>
      </c>
      <c r="AN20" s="21" t="s">
        <v>1</v>
      </c>
      <c r="AR20" s="17"/>
      <c r="BS20" s="14" t="s">
        <v>33</v>
      </c>
    </row>
    <row r="21" spans="2:71" ht="6.95" customHeight="1">
      <c r="B21" s="17"/>
      <c r="AR21" s="17"/>
    </row>
    <row r="22" spans="2:71" ht="12" customHeight="1">
      <c r="B22" s="17"/>
      <c r="D22" s="23" t="s">
        <v>35</v>
      </c>
      <c r="AR22" s="17"/>
    </row>
    <row r="23" spans="2:71" ht="16.5" customHeight="1">
      <c r="B23" s="17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7"/>
    </row>
    <row r="24" spans="2:71" ht="6.95" customHeight="1">
      <c r="B24" s="17"/>
      <c r="AR24" s="17"/>
    </row>
    <row r="25" spans="2:71" ht="6.95" customHeight="1">
      <c r="B25" s="1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7"/>
    </row>
    <row r="26" spans="2:71" s="1" customFormat="1" ht="25.9" customHeight="1">
      <c r="B26" s="27"/>
      <c r="D26" s="28" t="s">
        <v>36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8">
        <f>ROUND(AG94,2)</f>
        <v>0</v>
      </c>
      <c r="AL26" s="189"/>
      <c r="AM26" s="189"/>
      <c r="AN26" s="189"/>
      <c r="AO26" s="189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190" t="s">
        <v>37</v>
      </c>
      <c r="M28" s="190"/>
      <c r="N28" s="190"/>
      <c r="O28" s="190"/>
      <c r="P28" s="190"/>
      <c r="W28" s="190" t="s">
        <v>38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39</v>
      </c>
      <c r="AL28" s="190"/>
      <c r="AM28" s="190"/>
      <c r="AN28" s="190"/>
      <c r="AO28" s="190"/>
      <c r="AR28" s="27"/>
    </row>
    <row r="29" spans="2:71" s="2" customFormat="1" ht="14.45" customHeight="1">
      <c r="B29" s="31"/>
      <c r="D29" s="23" t="s">
        <v>40</v>
      </c>
      <c r="F29" s="23" t="s">
        <v>41</v>
      </c>
      <c r="L29" s="180">
        <v>0.21</v>
      </c>
      <c r="M29" s="179"/>
      <c r="N29" s="179"/>
      <c r="O29" s="179"/>
      <c r="P29" s="179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K29" s="178">
        <f>ROUND(AV94, 2)</f>
        <v>0</v>
      </c>
      <c r="AL29" s="179"/>
      <c r="AM29" s="179"/>
      <c r="AN29" s="179"/>
      <c r="AO29" s="179"/>
      <c r="AR29" s="31"/>
    </row>
    <row r="30" spans="2:71" s="2" customFormat="1" ht="14.45" customHeight="1">
      <c r="B30" s="31"/>
      <c r="F30" s="23" t="s">
        <v>42</v>
      </c>
      <c r="L30" s="180">
        <v>0.12</v>
      </c>
      <c r="M30" s="179"/>
      <c r="N30" s="179"/>
      <c r="O30" s="179"/>
      <c r="P30" s="179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ROUND(AW94, 2)</f>
        <v>0</v>
      </c>
      <c r="AL30" s="179"/>
      <c r="AM30" s="179"/>
      <c r="AN30" s="179"/>
      <c r="AO30" s="179"/>
      <c r="AR30" s="31"/>
    </row>
    <row r="31" spans="2:71" s="2" customFormat="1" ht="14.45" hidden="1" customHeight="1">
      <c r="B31" s="31"/>
      <c r="F31" s="23" t="s">
        <v>43</v>
      </c>
      <c r="L31" s="180">
        <v>0.21</v>
      </c>
      <c r="M31" s="179"/>
      <c r="N31" s="179"/>
      <c r="O31" s="179"/>
      <c r="P31" s="179"/>
      <c r="W31" s="178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1"/>
    </row>
    <row r="32" spans="2:71" s="2" customFormat="1" ht="14.45" hidden="1" customHeight="1">
      <c r="B32" s="31"/>
      <c r="F32" s="23" t="s">
        <v>44</v>
      </c>
      <c r="L32" s="180">
        <v>0.12</v>
      </c>
      <c r="M32" s="179"/>
      <c r="N32" s="179"/>
      <c r="O32" s="179"/>
      <c r="P32" s="179"/>
      <c r="W32" s="178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1"/>
    </row>
    <row r="33" spans="2:44" s="2" customFormat="1" ht="14.45" hidden="1" customHeight="1">
      <c r="B33" s="31"/>
      <c r="F33" s="23" t="s">
        <v>45</v>
      </c>
      <c r="L33" s="180">
        <v>0</v>
      </c>
      <c r="M33" s="179"/>
      <c r="N33" s="179"/>
      <c r="O33" s="179"/>
      <c r="P33" s="179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K33" s="178">
        <v>0</v>
      </c>
      <c r="AL33" s="179"/>
      <c r="AM33" s="179"/>
      <c r="AN33" s="179"/>
      <c r="AO33" s="179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46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47</v>
      </c>
      <c r="U35" s="34"/>
      <c r="V35" s="34"/>
      <c r="W35" s="34"/>
      <c r="X35" s="181" t="s">
        <v>48</v>
      </c>
      <c r="Y35" s="182"/>
      <c r="Z35" s="182"/>
      <c r="AA35" s="182"/>
      <c r="AB35" s="182"/>
      <c r="AC35" s="34"/>
      <c r="AD35" s="34"/>
      <c r="AE35" s="34"/>
      <c r="AF35" s="34"/>
      <c r="AG35" s="34"/>
      <c r="AH35" s="34"/>
      <c r="AI35" s="34"/>
      <c r="AJ35" s="34"/>
      <c r="AK35" s="183">
        <f>SUM(AK26:AK33)</f>
        <v>0</v>
      </c>
      <c r="AL35" s="182"/>
      <c r="AM35" s="182"/>
      <c r="AN35" s="182"/>
      <c r="AO35" s="184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7"/>
      <c r="AR38" s="17"/>
    </row>
    <row r="39" spans="2:44" ht="14.45" customHeight="1">
      <c r="B39" s="17"/>
      <c r="AR39" s="17"/>
    </row>
    <row r="40" spans="2:44" ht="14.45" customHeight="1">
      <c r="B40" s="17"/>
      <c r="AR40" s="17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7"/>
      <c r="D49" s="36" t="s">
        <v>49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50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7"/>
      <c r="D60" s="38" t="s">
        <v>51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52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51</v>
      </c>
      <c r="AI60" s="29"/>
      <c r="AJ60" s="29"/>
      <c r="AK60" s="29"/>
      <c r="AL60" s="29"/>
      <c r="AM60" s="38" t="s">
        <v>52</v>
      </c>
      <c r="AN60" s="29"/>
      <c r="AO60" s="29"/>
      <c r="AR60" s="27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7"/>
      <c r="D64" s="36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54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7"/>
      <c r="D75" s="38" t="s">
        <v>51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52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51</v>
      </c>
      <c r="AI75" s="29"/>
      <c r="AJ75" s="29"/>
      <c r="AK75" s="29"/>
      <c r="AL75" s="29"/>
      <c r="AM75" s="38" t="s">
        <v>52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8" t="s">
        <v>55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3" t="s">
        <v>12</v>
      </c>
      <c r="L84" s="3" t="str">
        <f>K5</f>
        <v>2024_17</v>
      </c>
      <c r="AR84" s="43"/>
    </row>
    <row r="85" spans="1:91" s="4" customFormat="1" ht="36.950000000000003" customHeight="1">
      <c r="B85" s="44"/>
      <c r="C85" s="45" t="s">
        <v>14</v>
      </c>
      <c r="L85" s="169" t="str">
        <f>K6</f>
        <v>Větrání tkáňové banky v 2.NP-objekt L Transfuzní stanice</v>
      </c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3" t="s">
        <v>19</v>
      </c>
      <c r="L87" s="46" t="str">
        <f>IF(K8="","",K8)</f>
        <v>Olomouc</v>
      </c>
      <c r="AI87" s="23" t="s">
        <v>21</v>
      </c>
      <c r="AM87" s="171" t="str">
        <f>IF(AN8= "","",AN8)</f>
        <v>31. 10. 2024</v>
      </c>
      <c r="AN87" s="171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3" t="s">
        <v>27</v>
      </c>
      <c r="L89" s="3" t="str">
        <f>IF(E11= "","",E11)</f>
        <v xml:space="preserve"> </v>
      </c>
      <c r="AI89" s="23" t="s">
        <v>32</v>
      </c>
      <c r="AM89" s="172" t="str">
        <f>IF(E17="","",E17)</f>
        <v xml:space="preserve"> </v>
      </c>
      <c r="AN89" s="173"/>
      <c r="AO89" s="173"/>
      <c r="AP89" s="173"/>
      <c r="AR89" s="27"/>
      <c r="AS89" s="174" t="s">
        <v>56</v>
      </c>
      <c r="AT89" s="175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3" t="s">
        <v>31</v>
      </c>
      <c r="L90" s="3" t="str">
        <f>IF(E14="","",E14)</f>
        <v xml:space="preserve"> </v>
      </c>
      <c r="AI90" s="23" t="s">
        <v>34</v>
      </c>
      <c r="AM90" s="172" t="str">
        <f>IF(E20="","",E20)</f>
        <v xml:space="preserve"> </v>
      </c>
      <c r="AN90" s="173"/>
      <c r="AO90" s="173"/>
      <c r="AP90" s="173"/>
      <c r="AR90" s="27"/>
      <c r="AS90" s="176"/>
      <c r="AT90" s="177"/>
      <c r="BD90" s="51"/>
    </row>
    <row r="91" spans="1:91" s="1" customFormat="1" ht="10.9" customHeight="1">
      <c r="B91" s="27"/>
      <c r="AR91" s="27"/>
      <c r="AS91" s="176"/>
      <c r="AT91" s="177"/>
      <c r="BD91" s="51"/>
    </row>
    <row r="92" spans="1:91" s="1" customFormat="1" ht="29.25" customHeight="1">
      <c r="B92" s="27"/>
      <c r="C92" s="159" t="s">
        <v>57</v>
      </c>
      <c r="D92" s="160"/>
      <c r="E92" s="160"/>
      <c r="F92" s="160"/>
      <c r="G92" s="160"/>
      <c r="H92" s="52"/>
      <c r="I92" s="161" t="s">
        <v>58</v>
      </c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60"/>
      <c r="Z92" s="160"/>
      <c r="AA92" s="160"/>
      <c r="AB92" s="160"/>
      <c r="AC92" s="160"/>
      <c r="AD92" s="160"/>
      <c r="AE92" s="160"/>
      <c r="AF92" s="160"/>
      <c r="AG92" s="162" t="s">
        <v>59</v>
      </c>
      <c r="AH92" s="160"/>
      <c r="AI92" s="160"/>
      <c r="AJ92" s="160"/>
      <c r="AK92" s="160"/>
      <c r="AL92" s="160"/>
      <c r="AM92" s="160"/>
      <c r="AN92" s="161" t="s">
        <v>60</v>
      </c>
      <c r="AO92" s="160"/>
      <c r="AP92" s="163"/>
      <c r="AQ92" s="53" t="s">
        <v>61</v>
      </c>
      <c r="AR92" s="27"/>
      <c r="AS92" s="54" t="s">
        <v>62</v>
      </c>
      <c r="AT92" s="55" t="s">
        <v>63</v>
      </c>
      <c r="AU92" s="55" t="s">
        <v>64</v>
      </c>
      <c r="AV92" s="55" t="s">
        <v>65</v>
      </c>
      <c r="AW92" s="55" t="s">
        <v>66</v>
      </c>
      <c r="AX92" s="55" t="s">
        <v>67</v>
      </c>
      <c r="AY92" s="55" t="s">
        <v>68</v>
      </c>
      <c r="AZ92" s="55" t="s">
        <v>69</v>
      </c>
      <c r="BA92" s="55" t="s">
        <v>70</v>
      </c>
      <c r="BB92" s="55" t="s">
        <v>71</v>
      </c>
      <c r="BC92" s="55" t="s">
        <v>72</v>
      </c>
      <c r="BD92" s="56" t="s">
        <v>73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74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67">
        <f>ROUND(AG95,2)</f>
        <v>0</v>
      </c>
      <c r="AH94" s="167"/>
      <c r="AI94" s="167"/>
      <c r="AJ94" s="167"/>
      <c r="AK94" s="167"/>
      <c r="AL94" s="167"/>
      <c r="AM94" s="167"/>
      <c r="AN94" s="168">
        <f>SUM(AG94,AT94)</f>
        <v>0</v>
      </c>
      <c r="AO94" s="168"/>
      <c r="AP94" s="168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103.48793000000001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U94" s="68" t="s">
        <v>77</v>
      </c>
      <c r="BV94" s="67" t="s">
        <v>78</v>
      </c>
      <c r="BW94" s="67" t="s">
        <v>4</v>
      </c>
      <c r="BX94" s="67" t="s">
        <v>79</v>
      </c>
      <c r="CL94" s="67" t="s">
        <v>1</v>
      </c>
    </row>
    <row r="95" spans="1:91" s="6" customFormat="1" ht="16.5" customHeight="1">
      <c r="A95" s="69" t="s">
        <v>80</v>
      </c>
      <c r="B95" s="70"/>
      <c r="C95" s="71"/>
      <c r="D95" s="166" t="s">
        <v>81</v>
      </c>
      <c r="E95" s="166"/>
      <c r="F95" s="166"/>
      <c r="G95" s="166"/>
      <c r="H95" s="166"/>
      <c r="I95" s="72"/>
      <c r="J95" s="166" t="s">
        <v>82</v>
      </c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4">
        <f>'D.1.4.2 - Vytápění, chlazení'!J30</f>
        <v>0</v>
      </c>
      <c r="AH95" s="165"/>
      <c r="AI95" s="165"/>
      <c r="AJ95" s="165"/>
      <c r="AK95" s="165"/>
      <c r="AL95" s="165"/>
      <c r="AM95" s="165"/>
      <c r="AN95" s="164">
        <f>SUM(AG95,AT95)</f>
        <v>0</v>
      </c>
      <c r="AO95" s="165"/>
      <c r="AP95" s="165"/>
      <c r="AQ95" s="73" t="s">
        <v>83</v>
      </c>
      <c r="AR95" s="70"/>
      <c r="AS95" s="74">
        <v>0</v>
      </c>
      <c r="AT95" s="75">
        <f>ROUND(SUM(AV95:AW95),2)</f>
        <v>0</v>
      </c>
      <c r="AU95" s="76">
        <f>'D.1.4.2 - Vytápění, chlazení'!P126</f>
        <v>103.487933</v>
      </c>
      <c r="AV95" s="75">
        <f>'D.1.4.2 - Vytápění, chlazení'!J33</f>
        <v>0</v>
      </c>
      <c r="AW95" s="75">
        <f>'D.1.4.2 - Vytápění, chlazení'!J34</f>
        <v>0</v>
      </c>
      <c r="AX95" s="75">
        <f>'D.1.4.2 - Vytápění, chlazení'!J35</f>
        <v>0</v>
      </c>
      <c r="AY95" s="75">
        <f>'D.1.4.2 - Vytápění, chlazení'!J36</f>
        <v>0</v>
      </c>
      <c r="AZ95" s="75">
        <f>'D.1.4.2 - Vytápění, chlazení'!F33</f>
        <v>0</v>
      </c>
      <c r="BA95" s="75">
        <f>'D.1.4.2 - Vytápění, chlazení'!F34</f>
        <v>0</v>
      </c>
      <c r="BB95" s="75">
        <f>'D.1.4.2 - Vytápění, chlazení'!F35</f>
        <v>0</v>
      </c>
      <c r="BC95" s="75">
        <f>'D.1.4.2 - Vytápění, chlazení'!F36</f>
        <v>0</v>
      </c>
      <c r="BD95" s="77">
        <f>'D.1.4.2 - Vytápění, chlazení'!F37</f>
        <v>0</v>
      </c>
      <c r="BT95" s="78" t="s">
        <v>18</v>
      </c>
      <c r="BV95" s="78" t="s">
        <v>78</v>
      </c>
      <c r="BW95" s="78" t="s">
        <v>84</v>
      </c>
      <c r="BX95" s="78" t="s">
        <v>4</v>
      </c>
      <c r="CL95" s="78" t="s">
        <v>1</v>
      </c>
      <c r="CM95" s="78" t="s">
        <v>85</v>
      </c>
    </row>
    <row r="96" spans="1:91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D.1.4.2 - Vytápění, chlazení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2"/>
  <sheetViews>
    <sheetView showGridLines="0" topLeftCell="A106" workbookViewId="0">
      <selection activeCell="I218" sqref="I218:I22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7" t="s">
        <v>5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4" t="s">
        <v>84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85</v>
      </c>
    </row>
    <row r="4" spans="2:46" ht="24.95" customHeight="1">
      <c r="B4" s="17"/>
      <c r="D4" s="18" t="s">
        <v>86</v>
      </c>
      <c r="L4" s="17"/>
      <c r="M4" s="79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3" t="s">
        <v>14</v>
      </c>
      <c r="L6" s="17"/>
    </row>
    <row r="7" spans="2:46" ht="16.5" customHeight="1">
      <c r="B7" s="17"/>
      <c r="E7" s="192" t="str">
        <f>'Rekapitulace stavby'!K6</f>
        <v>Větrání tkáňové banky v 2.NP-objekt L Transfuzní stanice</v>
      </c>
      <c r="F7" s="193"/>
      <c r="G7" s="193"/>
      <c r="H7" s="193"/>
      <c r="L7" s="17"/>
    </row>
    <row r="8" spans="2:46" s="1" customFormat="1" ht="12" customHeight="1">
      <c r="B8" s="27"/>
      <c r="D8" s="23" t="s">
        <v>87</v>
      </c>
      <c r="L8" s="27"/>
    </row>
    <row r="9" spans="2:46" s="1" customFormat="1" ht="16.5" customHeight="1">
      <c r="B9" s="27"/>
      <c r="E9" s="169" t="s">
        <v>88</v>
      </c>
      <c r="F9" s="191"/>
      <c r="G9" s="191"/>
      <c r="H9" s="191"/>
      <c r="L9" s="27"/>
    </row>
    <row r="10" spans="2:46" s="1" customFormat="1">
      <c r="B10" s="27"/>
      <c r="L10" s="27"/>
    </row>
    <row r="11" spans="2:46" s="1" customFormat="1" ht="12" customHeight="1">
      <c r="B11" s="27"/>
      <c r="D11" s="23" t="s">
        <v>16</v>
      </c>
      <c r="F11" s="21" t="s">
        <v>1</v>
      </c>
      <c r="I11" s="23" t="s">
        <v>17</v>
      </c>
      <c r="J11" s="21" t="s">
        <v>1</v>
      </c>
      <c r="L11" s="27"/>
    </row>
    <row r="12" spans="2:46" s="1" customFormat="1" ht="12" customHeight="1">
      <c r="B12" s="27"/>
      <c r="D12" s="23" t="s">
        <v>19</v>
      </c>
      <c r="F12" s="21" t="s">
        <v>20</v>
      </c>
      <c r="I12" s="23" t="s">
        <v>21</v>
      </c>
      <c r="J12" s="47" t="str">
        <f>'Rekapitulace stavby'!AN8</f>
        <v>31. 10. 2024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3" t="s">
        <v>27</v>
      </c>
      <c r="I14" s="23" t="s">
        <v>28</v>
      </c>
      <c r="J14" s="21" t="str">
        <f>IF('Rekapitulace stavby'!AN10="","",'Rekapitulace stavby'!AN10)</f>
        <v/>
      </c>
      <c r="L14" s="27"/>
    </row>
    <row r="15" spans="2:46" s="1" customFormat="1" ht="18" customHeight="1">
      <c r="B15" s="27"/>
      <c r="E15" s="21" t="str">
        <f>IF('Rekapitulace stavby'!E11="","",'Rekapitulace stavby'!E11)</f>
        <v xml:space="preserve"> </v>
      </c>
      <c r="I15" s="23" t="s">
        <v>30</v>
      </c>
      <c r="J15" s="21" t="str">
        <f>IF('Rekapitulace stavby'!AN11="","",'Rekapitulace stavby'!AN11)</f>
        <v/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3" t="s">
        <v>31</v>
      </c>
      <c r="I17" s="23" t="s">
        <v>28</v>
      </c>
      <c r="J17" s="21" t="str">
        <f>'Rekapitulace stavby'!AN13</f>
        <v/>
      </c>
      <c r="L17" s="27"/>
    </row>
    <row r="18" spans="2:12" s="1" customFormat="1" ht="18" customHeight="1">
      <c r="B18" s="27"/>
      <c r="E18" s="185" t="str">
        <f>'Rekapitulace stavby'!E14</f>
        <v xml:space="preserve"> </v>
      </c>
      <c r="F18" s="185"/>
      <c r="G18" s="185"/>
      <c r="H18" s="185"/>
      <c r="I18" s="23" t="s">
        <v>30</v>
      </c>
      <c r="J18" s="21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3" t="s">
        <v>32</v>
      </c>
      <c r="I20" s="23" t="s">
        <v>28</v>
      </c>
      <c r="J20" s="21" t="str">
        <f>IF('Rekapitulace stavby'!AN16="","",'Rekapitulace stavby'!AN16)</f>
        <v/>
      </c>
      <c r="L20" s="27"/>
    </row>
    <row r="21" spans="2:12" s="1" customFormat="1" ht="18" customHeight="1">
      <c r="B21" s="27"/>
      <c r="E21" s="21" t="str">
        <f>IF('Rekapitulace stavby'!E17="","",'Rekapitulace stavby'!E17)</f>
        <v xml:space="preserve"> </v>
      </c>
      <c r="I21" s="23" t="s">
        <v>30</v>
      </c>
      <c r="J21" s="21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3" t="s">
        <v>34</v>
      </c>
      <c r="I23" s="23" t="s">
        <v>28</v>
      </c>
      <c r="J23" s="21" t="str">
        <f>IF('Rekapitulace stavby'!AN19="","",'Rekapitulace stavby'!AN19)</f>
        <v/>
      </c>
      <c r="L23" s="27"/>
    </row>
    <row r="24" spans="2:12" s="1" customFormat="1" ht="18" customHeight="1">
      <c r="B24" s="27"/>
      <c r="E24" s="21" t="str">
        <f>IF('Rekapitulace stavby'!E20="","",'Rekapitulace stavby'!E20)</f>
        <v xml:space="preserve"> </v>
      </c>
      <c r="I24" s="23" t="s">
        <v>30</v>
      </c>
      <c r="J24" s="21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3" t="s">
        <v>35</v>
      </c>
      <c r="L26" s="27"/>
    </row>
    <row r="27" spans="2:12" s="7" customFormat="1" ht="16.5" customHeight="1">
      <c r="B27" s="80"/>
      <c r="E27" s="187" t="s">
        <v>1</v>
      </c>
      <c r="F27" s="187"/>
      <c r="G27" s="187"/>
      <c r="H27" s="187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1" t="s">
        <v>36</v>
      </c>
      <c r="J30" s="61">
        <f>ROUND(J126,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38</v>
      </c>
      <c r="I32" s="30" t="s">
        <v>37</v>
      </c>
      <c r="J32" s="30" t="s">
        <v>39</v>
      </c>
      <c r="L32" s="27"/>
    </row>
    <row r="33" spans="2:12" s="1" customFormat="1" ht="14.45" customHeight="1">
      <c r="B33" s="27"/>
      <c r="D33" s="50" t="s">
        <v>40</v>
      </c>
      <c r="E33" s="23" t="s">
        <v>41</v>
      </c>
      <c r="F33" s="82">
        <f>ROUND((SUM(BE126:BE221)),  2)</f>
        <v>0</v>
      </c>
      <c r="I33" s="83">
        <v>0.21</v>
      </c>
      <c r="J33" s="82">
        <f>ROUND(((SUM(BE126:BE221))*I33),  2)</f>
        <v>0</v>
      </c>
      <c r="L33" s="27"/>
    </row>
    <row r="34" spans="2:12" s="1" customFormat="1" ht="14.45" customHeight="1">
      <c r="B34" s="27"/>
      <c r="E34" s="23" t="s">
        <v>42</v>
      </c>
      <c r="F34" s="82">
        <f>ROUND((SUM(BF126:BF221)),  2)</f>
        <v>0</v>
      </c>
      <c r="I34" s="83">
        <v>0.12</v>
      </c>
      <c r="J34" s="82">
        <f>ROUND(((SUM(BF126:BF221))*I34),  2)</f>
        <v>0</v>
      </c>
      <c r="L34" s="27"/>
    </row>
    <row r="35" spans="2:12" s="1" customFormat="1" ht="14.45" hidden="1" customHeight="1">
      <c r="B35" s="27"/>
      <c r="E35" s="23" t="s">
        <v>43</v>
      </c>
      <c r="F35" s="82">
        <f>ROUND((SUM(BG126:BG221)),  2)</f>
        <v>0</v>
      </c>
      <c r="I35" s="83">
        <v>0.21</v>
      </c>
      <c r="J35" s="82">
        <f>0</f>
        <v>0</v>
      </c>
      <c r="L35" s="27"/>
    </row>
    <row r="36" spans="2:12" s="1" customFormat="1" ht="14.45" hidden="1" customHeight="1">
      <c r="B36" s="27"/>
      <c r="E36" s="23" t="s">
        <v>44</v>
      </c>
      <c r="F36" s="82">
        <f>ROUND((SUM(BH126:BH221)),  2)</f>
        <v>0</v>
      </c>
      <c r="I36" s="83">
        <v>0.12</v>
      </c>
      <c r="J36" s="82">
        <f>0</f>
        <v>0</v>
      </c>
      <c r="L36" s="27"/>
    </row>
    <row r="37" spans="2:12" s="1" customFormat="1" ht="14.45" hidden="1" customHeight="1">
      <c r="B37" s="27"/>
      <c r="E37" s="23" t="s">
        <v>45</v>
      </c>
      <c r="F37" s="82">
        <f>ROUND((SUM(BI126:BI221)),  2)</f>
        <v>0</v>
      </c>
      <c r="I37" s="83">
        <v>0</v>
      </c>
      <c r="J37" s="82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4"/>
      <c r="D39" s="85" t="s">
        <v>46</v>
      </c>
      <c r="E39" s="52"/>
      <c r="F39" s="52"/>
      <c r="G39" s="86" t="s">
        <v>47</v>
      </c>
      <c r="H39" s="87" t="s">
        <v>48</v>
      </c>
      <c r="I39" s="52"/>
      <c r="J39" s="88">
        <f>SUM(J30:J37)</f>
        <v>0</v>
      </c>
      <c r="K39" s="89"/>
      <c r="L39" s="27"/>
    </row>
    <row r="40" spans="2:12" s="1" customFormat="1" ht="14.45" customHeight="1">
      <c r="B40" s="27"/>
      <c r="L40" s="27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7"/>
      <c r="D50" s="36" t="s">
        <v>49</v>
      </c>
      <c r="E50" s="37"/>
      <c r="F50" s="37"/>
      <c r="G50" s="36" t="s">
        <v>50</v>
      </c>
      <c r="H50" s="37"/>
      <c r="I50" s="37"/>
      <c r="J50" s="37"/>
      <c r="K50" s="37"/>
      <c r="L50" s="27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7"/>
      <c r="D61" s="38" t="s">
        <v>51</v>
      </c>
      <c r="E61" s="29"/>
      <c r="F61" s="90" t="s">
        <v>52</v>
      </c>
      <c r="G61" s="38" t="s">
        <v>51</v>
      </c>
      <c r="H61" s="29"/>
      <c r="I61" s="29"/>
      <c r="J61" s="91" t="s">
        <v>52</v>
      </c>
      <c r="K61" s="29"/>
      <c r="L61" s="27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7"/>
      <c r="D65" s="36" t="s">
        <v>53</v>
      </c>
      <c r="E65" s="37"/>
      <c r="F65" s="37"/>
      <c r="G65" s="36" t="s">
        <v>54</v>
      </c>
      <c r="H65" s="37"/>
      <c r="I65" s="37"/>
      <c r="J65" s="37"/>
      <c r="K65" s="37"/>
      <c r="L65" s="27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7"/>
      <c r="D76" s="38" t="s">
        <v>51</v>
      </c>
      <c r="E76" s="29"/>
      <c r="F76" s="90" t="s">
        <v>52</v>
      </c>
      <c r="G76" s="38" t="s">
        <v>51</v>
      </c>
      <c r="H76" s="29"/>
      <c r="I76" s="29"/>
      <c r="J76" s="91" t="s">
        <v>52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8" t="s">
        <v>89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3" t="s">
        <v>14</v>
      </c>
      <c r="L84" s="27"/>
    </row>
    <row r="85" spans="2:47" s="1" customFormat="1" ht="16.5" customHeight="1">
      <c r="B85" s="27"/>
      <c r="E85" s="192" t="str">
        <f>E7</f>
        <v>Větrání tkáňové banky v 2.NP-objekt L Transfuzní stanice</v>
      </c>
      <c r="F85" s="193"/>
      <c r="G85" s="193"/>
      <c r="H85" s="193"/>
      <c r="L85" s="27"/>
    </row>
    <row r="86" spans="2:47" s="1" customFormat="1" ht="12" customHeight="1">
      <c r="B86" s="27"/>
      <c r="C86" s="23" t="s">
        <v>87</v>
      </c>
      <c r="L86" s="27"/>
    </row>
    <row r="87" spans="2:47" s="1" customFormat="1" ht="16.5" customHeight="1">
      <c r="B87" s="27"/>
      <c r="E87" s="169" t="str">
        <f>E9</f>
        <v>D.1.4.2 - Vytápění, chlazení</v>
      </c>
      <c r="F87" s="191"/>
      <c r="G87" s="191"/>
      <c r="H87" s="191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3" t="s">
        <v>19</v>
      </c>
      <c r="F89" s="21" t="str">
        <f>F12</f>
        <v>Olomouc</v>
      </c>
      <c r="I89" s="23" t="s">
        <v>21</v>
      </c>
      <c r="J89" s="47" t="str">
        <f>IF(J12="","",J12)</f>
        <v>31. 10. 2024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3" t="s">
        <v>27</v>
      </c>
      <c r="F91" s="21" t="str">
        <f>E15</f>
        <v xml:space="preserve"> </v>
      </c>
      <c r="I91" s="23" t="s">
        <v>32</v>
      </c>
      <c r="J91" s="25" t="str">
        <f>E21</f>
        <v xml:space="preserve"> </v>
      </c>
      <c r="L91" s="27"/>
    </row>
    <row r="92" spans="2:47" s="1" customFormat="1" ht="15.2" customHeight="1">
      <c r="B92" s="27"/>
      <c r="C92" s="23" t="s">
        <v>31</v>
      </c>
      <c r="F92" s="21" t="str">
        <f>IF(E18="","",E18)</f>
        <v xml:space="preserve"> </v>
      </c>
      <c r="I92" s="23" t="s">
        <v>34</v>
      </c>
      <c r="J92" s="25" t="str">
        <f>E24</f>
        <v xml:space="preserve"> 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2" t="s">
        <v>90</v>
      </c>
      <c r="D94" s="84"/>
      <c r="E94" s="84"/>
      <c r="F94" s="84"/>
      <c r="G94" s="84"/>
      <c r="H94" s="84"/>
      <c r="I94" s="84"/>
      <c r="J94" s="93" t="s">
        <v>91</v>
      </c>
      <c r="K94" s="84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4" t="s">
        <v>92</v>
      </c>
      <c r="J96" s="61">
        <f>J126</f>
        <v>0</v>
      </c>
      <c r="L96" s="27"/>
      <c r="AU96" s="14" t="s">
        <v>93</v>
      </c>
    </row>
    <row r="97" spans="2:12" s="8" customFormat="1" ht="24.95" customHeight="1">
      <c r="B97" s="95"/>
      <c r="D97" s="96" t="s">
        <v>94</v>
      </c>
      <c r="E97" s="97"/>
      <c r="F97" s="97"/>
      <c r="G97" s="97"/>
      <c r="H97" s="97"/>
      <c r="I97" s="97"/>
      <c r="J97" s="98">
        <f>J127</f>
        <v>0</v>
      </c>
      <c r="L97" s="95"/>
    </row>
    <row r="98" spans="2:12" s="9" customFormat="1" ht="19.899999999999999" customHeight="1">
      <c r="B98" s="99"/>
      <c r="D98" s="100" t="s">
        <v>95</v>
      </c>
      <c r="E98" s="101"/>
      <c r="F98" s="101"/>
      <c r="G98" s="101"/>
      <c r="H98" s="101"/>
      <c r="I98" s="101"/>
      <c r="J98" s="102">
        <f>J128</f>
        <v>0</v>
      </c>
      <c r="L98" s="99"/>
    </row>
    <row r="99" spans="2:12" s="9" customFormat="1" ht="19.899999999999999" customHeight="1">
      <c r="B99" s="99"/>
      <c r="D99" s="100" t="s">
        <v>96</v>
      </c>
      <c r="E99" s="101"/>
      <c r="F99" s="101"/>
      <c r="G99" s="101"/>
      <c r="H99" s="101"/>
      <c r="I99" s="101"/>
      <c r="J99" s="102">
        <f>J135</f>
        <v>0</v>
      </c>
      <c r="L99" s="99"/>
    </row>
    <row r="100" spans="2:12" s="8" customFormat="1" ht="24.95" customHeight="1">
      <c r="B100" s="95"/>
      <c r="D100" s="96" t="s">
        <v>97</v>
      </c>
      <c r="E100" s="97"/>
      <c r="F100" s="97"/>
      <c r="G100" s="97"/>
      <c r="H100" s="97"/>
      <c r="I100" s="97"/>
      <c r="J100" s="98">
        <f>J142</f>
        <v>0</v>
      </c>
      <c r="L100" s="95"/>
    </row>
    <row r="101" spans="2:12" s="9" customFormat="1" ht="19.899999999999999" customHeight="1">
      <c r="B101" s="99"/>
      <c r="D101" s="100" t="s">
        <v>98</v>
      </c>
      <c r="E101" s="101"/>
      <c r="F101" s="101"/>
      <c r="G101" s="101"/>
      <c r="H101" s="101"/>
      <c r="I101" s="101"/>
      <c r="J101" s="102">
        <f>J143</f>
        <v>0</v>
      </c>
      <c r="L101" s="99"/>
    </row>
    <row r="102" spans="2:12" s="9" customFormat="1" ht="19.899999999999999" customHeight="1">
      <c r="B102" s="99"/>
      <c r="D102" s="100" t="s">
        <v>99</v>
      </c>
      <c r="E102" s="101"/>
      <c r="F102" s="101"/>
      <c r="G102" s="101"/>
      <c r="H102" s="101"/>
      <c r="I102" s="101"/>
      <c r="J102" s="102">
        <f>J158</f>
        <v>0</v>
      </c>
      <c r="L102" s="99"/>
    </row>
    <row r="103" spans="2:12" s="9" customFormat="1" ht="19.899999999999999" customHeight="1">
      <c r="B103" s="99"/>
      <c r="D103" s="100" t="s">
        <v>100</v>
      </c>
      <c r="E103" s="101"/>
      <c r="F103" s="101"/>
      <c r="G103" s="101"/>
      <c r="H103" s="101"/>
      <c r="I103" s="101"/>
      <c r="J103" s="102">
        <f>J169</f>
        <v>0</v>
      </c>
      <c r="L103" s="99"/>
    </row>
    <row r="104" spans="2:12" s="9" customFormat="1" ht="19.899999999999999" customHeight="1">
      <c r="B104" s="99"/>
      <c r="D104" s="100" t="s">
        <v>101</v>
      </c>
      <c r="E104" s="101"/>
      <c r="F104" s="101"/>
      <c r="G104" s="101"/>
      <c r="H104" s="101"/>
      <c r="I104" s="101"/>
      <c r="J104" s="102">
        <f>J190</f>
        <v>0</v>
      </c>
      <c r="L104" s="99"/>
    </row>
    <row r="105" spans="2:12" s="9" customFormat="1" ht="19.899999999999999" customHeight="1">
      <c r="B105" s="99"/>
      <c r="D105" s="100" t="s">
        <v>102</v>
      </c>
      <c r="E105" s="101"/>
      <c r="F105" s="101"/>
      <c r="G105" s="101"/>
      <c r="H105" s="101"/>
      <c r="I105" s="101"/>
      <c r="J105" s="102">
        <f>J212</f>
        <v>0</v>
      </c>
      <c r="L105" s="99"/>
    </row>
    <row r="106" spans="2:12" s="9" customFormat="1" ht="19.899999999999999" customHeight="1">
      <c r="B106" s="99"/>
      <c r="D106" s="100" t="s">
        <v>103</v>
      </c>
      <c r="E106" s="101"/>
      <c r="F106" s="101"/>
      <c r="G106" s="101"/>
      <c r="H106" s="101"/>
      <c r="I106" s="101"/>
      <c r="J106" s="102">
        <f>J219</f>
        <v>0</v>
      </c>
      <c r="L106" s="99"/>
    </row>
    <row r="107" spans="2:12" s="1" customFormat="1" ht="21.75" customHeight="1">
      <c r="B107" s="27"/>
      <c r="L107" s="27"/>
    </row>
    <row r="108" spans="2:12" s="1" customFormat="1" ht="6.95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7"/>
    </row>
    <row r="112" spans="2:12" s="1" customFormat="1" ht="6.95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7"/>
    </row>
    <row r="113" spans="2:63" s="1" customFormat="1" ht="24.95" customHeight="1">
      <c r="B113" s="27"/>
      <c r="C113" s="18" t="s">
        <v>104</v>
      </c>
      <c r="L113" s="27"/>
    </row>
    <row r="114" spans="2:63" s="1" customFormat="1" ht="6.95" customHeight="1">
      <c r="B114" s="27"/>
      <c r="L114" s="27"/>
    </row>
    <row r="115" spans="2:63" s="1" customFormat="1" ht="12" customHeight="1">
      <c r="B115" s="27"/>
      <c r="C115" s="23" t="s">
        <v>14</v>
      </c>
      <c r="L115" s="27"/>
    </row>
    <row r="116" spans="2:63" s="1" customFormat="1" ht="16.5" customHeight="1">
      <c r="B116" s="27"/>
      <c r="E116" s="192" t="str">
        <f>E7</f>
        <v>Větrání tkáňové banky v 2.NP-objekt L Transfuzní stanice</v>
      </c>
      <c r="F116" s="193"/>
      <c r="G116" s="193"/>
      <c r="H116" s="193"/>
      <c r="L116" s="27"/>
    </row>
    <row r="117" spans="2:63" s="1" customFormat="1" ht="12" customHeight="1">
      <c r="B117" s="27"/>
      <c r="C117" s="23" t="s">
        <v>87</v>
      </c>
      <c r="L117" s="27"/>
    </row>
    <row r="118" spans="2:63" s="1" customFormat="1" ht="16.5" customHeight="1">
      <c r="B118" s="27"/>
      <c r="E118" s="169" t="str">
        <f>E9</f>
        <v>D.1.4.2 - Vytápění, chlazení</v>
      </c>
      <c r="F118" s="191"/>
      <c r="G118" s="191"/>
      <c r="H118" s="191"/>
      <c r="L118" s="27"/>
    </row>
    <row r="119" spans="2:63" s="1" customFormat="1" ht="6.95" customHeight="1">
      <c r="B119" s="27"/>
      <c r="L119" s="27"/>
    </row>
    <row r="120" spans="2:63" s="1" customFormat="1" ht="12" customHeight="1">
      <c r="B120" s="27"/>
      <c r="C120" s="23" t="s">
        <v>19</v>
      </c>
      <c r="F120" s="21" t="str">
        <f>F12</f>
        <v>Olomouc</v>
      </c>
      <c r="I120" s="23" t="s">
        <v>21</v>
      </c>
      <c r="J120" s="47" t="str">
        <f>IF(J12="","",J12)</f>
        <v>31. 10. 2024</v>
      </c>
      <c r="L120" s="27"/>
    </row>
    <row r="121" spans="2:63" s="1" customFormat="1" ht="6.95" customHeight="1">
      <c r="B121" s="27"/>
      <c r="L121" s="27"/>
    </row>
    <row r="122" spans="2:63" s="1" customFormat="1" ht="15.2" customHeight="1">
      <c r="B122" s="27"/>
      <c r="C122" s="23" t="s">
        <v>27</v>
      </c>
      <c r="F122" s="21" t="str">
        <f>E15</f>
        <v xml:space="preserve"> </v>
      </c>
      <c r="I122" s="23" t="s">
        <v>32</v>
      </c>
      <c r="J122" s="25" t="str">
        <f>E21</f>
        <v xml:space="preserve"> </v>
      </c>
      <c r="L122" s="27"/>
    </row>
    <row r="123" spans="2:63" s="1" customFormat="1" ht="15.2" customHeight="1">
      <c r="B123" s="27"/>
      <c r="C123" s="23" t="s">
        <v>31</v>
      </c>
      <c r="F123" s="21" t="str">
        <f>IF(E18="","",E18)</f>
        <v xml:space="preserve"> </v>
      </c>
      <c r="I123" s="23" t="s">
        <v>34</v>
      </c>
      <c r="J123" s="25" t="str">
        <f>E24</f>
        <v xml:space="preserve"> </v>
      </c>
      <c r="L123" s="27"/>
    </row>
    <row r="124" spans="2:63" s="1" customFormat="1" ht="10.35" customHeight="1">
      <c r="B124" s="27"/>
      <c r="L124" s="27"/>
    </row>
    <row r="125" spans="2:63" s="10" customFormat="1" ht="29.25" customHeight="1">
      <c r="B125" s="103"/>
      <c r="C125" s="104" t="s">
        <v>105</v>
      </c>
      <c r="D125" s="105" t="s">
        <v>61</v>
      </c>
      <c r="E125" s="105" t="s">
        <v>57</v>
      </c>
      <c r="F125" s="105" t="s">
        <v>58</v>
      </c>
      <c r="G125" s="105" t="s">
        <v>106</v>
      </c>
      <c r="H125" s="105" t="s">
        <v>107</v>
      </c>
      <c r="I125" s="105" t="s">
        <v>108</v>
      </c>
      <c r="J125" s="105" t="s">
        <v>91</v>
      </c>
      <c r="K125" s="106" t="s">
        <v>109</v>
      </c>
      <c r="L125" s="103"/>
      <c r="M125" s="54" t="s">
        <v>1</v>
      </c>
      <c r="N125" s="55" t="s">
        <v>40</v>
      </c>
      <c r="O125" s="55" t="s">
        <v>110</v>
      </c>
      <c r="P125" s="55" t="s">
        <v>111</v>
      </c>
      <c r="Q125" s="55" t="s">
        <v>112</v>
      </c>
      <c r="R125" s="55" t="s">
        <v>113</v>
      </c>
      <c r="S125" s="55" t="s">
        <v>114</v>
      </c>
      <c r="T125" s="56" t="s">
        <v>115</v>
      </c>
    </row>
    <row r="126" spans="2:63" s="1" customFormat="1" ht="22.9" customHeight="1">
      <c r="B126" s="27"/>
      <c r="C126" s="59" t="s">
        <v>116</v>
      </c>
      <c r="J126" s="107">
        <f>BK126</f>
        <v>0</v>
      </c>
      <c r="L126" s="27"/>
      <c r="M126" s="57"/>
      <c r="N126" s="48"/>
      <c r="O126" s="48"/>
      <c r="P126" s="108">
        <f>P127+P142</f>
        <v>103.487933</v>
      </c>
      <c r="Q126" s="48"/>
      <c r="R126" s="108">
        <f>R127+R142</f>
        <v>0.40580239999999995</v>
      </c>
      <c r="S126" s="48"/>
      <c r="T126" s="109">
        <f>T127+T142</f>
        <v>0.23530000000000001</v>
      </c>
      <c r="AT126" s="14" t="s">
        <v>75</v>
      </c>
      <c r="AU126" s="14" t="s">
        <v>93</v>
      </c>
      <c r="BK126" s="110">
        <f>BK127+BK142</f>
        <v>0</v>
      </c>
    </row>
    <row r="127" spans="2:63" s="11" customFormat="1" ht="25.9" customHeight="1">
      <c r="B127" s="111"/>
      <c r="D127" s="112" t="s">
        <v>75</v>
      </c>
      <c r="E127" s="113" t="s">
        <v>117</v>
      </c>
      <c r="F127" s="113" t="s">
        <v>118</v>
      </c>
      <c r="J127" s="114">
        <f>BK127</f>
        <v>0</v>
      </c>
      <c r="L127" s="111"/>
      <c r="M127" s="115"/>
      <c r="P127" s="116">
        <f>P128+P135</f>
        <v>6.8379329999999996</v>
      </c>
      <c r="R127" s="116">
        <f>R128+R135</f>
        <v>1.536E-3</v>
      </c>
      <c r="T127" s="117">
        <f>T128+T135</f>
        <v>2.52E-2</v>
      </c>
      <c r="AR127" s="112" t="s">
        <v>18</v>
      </c>
      <c r="AT127" s="118" t="s">
        <v>75</v>
      </c>
      <c r="AU127" s="118" t="s">
        <v>76</v>
      </c>
      <c r="AY127" s="112" t="s">
        <v>119</v>
      </c>
      <c r="BK127" s="119">
        <f>BK128+BK135</f>
        <v>0</v>
      </c>
    </row>
    <row r="128" spans="2:63" s="11" customFormat="1" ht="22.9" customHeight="1">
      <c r="B128" s="111"/>
      <c r="D128" s="112" t="s">
        <v>75</v>
      </c>
      <c r="E128" s="120" t="s">
        <v>120</v>
      </c>
      <c r="F128" s="120" t="s">
        <v>121</v>
      </c>
      <c r="J128" s="121">
        <f>BK128</f>
        <v>0</v>
      </c>
      <c r="L128" s="111"/>
      <c r="M128" s="115"/>
      <c r="P128" s="116">
        <f>SUM(P129:P134)</f>
        <v>6.22</v>
      </c>
      <c r="R128" s="116">
        <f>SUM(R129:R134)</f>
        <v>1.536E-3</v>
      </c>
      <c r="T128" s="117">
        <f>SUM(T129:T134)</f>
        <v>2.52E-2</v>
      </c>
      <c r="AR128" s="112" t="s">
        <v>18</v>
      </c>
      <c r="AT128" s="118" t="s">
        <v>75</v>
      </c>
      <c r="AU128" s="118" t="s">
        <v>18</v>
      </c>
      <c r="AY128" s="112" t="s">
        <v>119</v>
      </c>
      <c r="BK128" s="119">
        <f>SUM(BK129:BK134)</f>
        <v>0</v>
      </c>
    </row>
    <row r="129" spans="2:65" s="1" customFormat="1" ht="24.2" customHeight="1">
      <c r="B129" s="122"/>
      <c r="C129" s="123" t="s">
        <v>18</v>
      </c>
      <c r="D129" s="123" t="s">
        <v>122</v>
      </c>
      <c r="E129" s="124" t="s">
        <v>123</v>
      </c>
      <c r="F129" s="125" t="s">
        <v>124</v>
      </c>
      <c r="G129" s="126" t="s">
        <v>125</v>
      </c>
      <c r="H129" s="127">
        <v>25</v>
      </c>
      <c r="I129" s="128"/>
      <c r="J129" s="128">
        <f>ROUND(I129*H129,2)</f>
        <v>0</v>
      </c>
      <c r="K129" s="125" t="s">
        <v>126</v>
      </c>
      <c r="L129" s="27"/>
      <c r="M129" s="129" t="s">
        <v>1</v>
      </c>
      <c r="N129" s="130" t="s">
        <v>41</v>
      </c>
      <c r="O129" s="131">
        <v>9.5000000000000001E-2</v>
      </c>
      <c r="P129" s="131">
        <f>O129*H129</f>
        <v>2.375</v>
      </c>
      <c r="Q129" s="131">
        <v>0</v>
      </c>
      <c r="R129" s="131">
        <f>Q129*H129</f>
        <v>0</v>
      </c>
      <c r="S129" s="131">
        <v>0</v>
      </c>
      <c r="T129" s="132">
        <f>S129*H129</f>
        <v>0</v>
      </c>
      <c r="AR129" s="133" t="s">
        <v>127</v>
      </c>
      <c r="AT129" s="133" t="s">
        <v>122</v>
      </c>
      <c r="AU129" s="133" t="s">
        <v>85</v>
      </c>
      <c r="AY129" s="14" t="s">
        <v>119</v>
      </c>
      <c r="BE129" s="134">
        <f>IF(N129="základní",J129,0)</f>
        <v>0</v>
      </c>
      <c r="BF129" s="134">
        <f>IF(N129="snížená",J129,0)</f>
        <v>0</v>
      </c>
      <c r="BG129" s="134">
        <f>IF(N129="zákl. přenesená",J129,0)</f>
        <v>0</v>
      </c>
      <c r="BH129" s="134">
        <f>IF(N129="sníž. přenesená",J129,0)</f>
        <v>0</v>
      </c>
      <c r="BI129" s="134">
        <f>IF(N129="nulová",J129,0)</f>
        <v>0</v>
      </c>
      <c r="BJ129" s="14" t="s">
        <v>18</v>
      </c>
      <c r="BK129" s="134">
        <f>ROUND(I129*H129,2)</f>
        <v>0</v>
      </c>
      <c r="BL129" s="14" t="s">
        <v>127</v>
      </c>
      <c r="BM129" s="133" t="s">
        <v>128</v>
      </c>
    </row>
    <row r="130" spans="2:65" s="12" customFormat="1">
      <c r="B130" s="135"/>
      <c r="D130" s="136" t="s">
        <v>129</v>
      </c>
      <c r="E130" s="137" t="s">
        <v>1</v>
      </c>
      <c r="F130" s="138" t="s">
        <v>130</v>
      </c>
      <c r="H130" s="139">
        <v>25</v>
      </c>
      <c r="L130" s="135"/>
      <c r="M130" s="140"/>
      <c r="T130" s="141"/>
      <c r="AT130" s="137" t="s">
        <v>129</v>
      </c>
      <c r="AU130" s="137" t="s">
        <v>85</v>
      </c>
      <c r="AV130" s="12" t="s">
        <v>85</v>
      </c>
      <c r="AW130" s="12" t="s">
        <v>33</v>
      </c>
      <c r="AX130" s="12" t="s">
        <v>18</v>
      </c>
      <c r="AY130" s="137" t="s">
        <v>119</v>
      </c>
    </row>
    <row r="131" spans="2:65" s="1" customFormat="1" ht="37.9" customHeight="1">
      <c r="B131" s="122"/>
      <c r="C131" s="123" t="s">
        <v>85</v>
      </c>
      <c r="D131" s="123" t="s">
        <v>122</v>
      </c>
      <c r="E131" s="124" t="s">
        <v>131</v>
      </c>
      <c r="F131" s="125" t="s">
        <v>132</v>
      </c>
      <c r="G131" s="126" t="s">
        <v>125</v>
      </c>
      <c r="H131" s="127">
        <v>100</v>
      </c>
      <c r="I131" s="128"/>
      <c r="J131" s="128">
        <f>ROUND(I131*H131,2)</f>
        <v>0</v>
      </c>
      <c r="K131" s="125" t="s">
        <v>126</v>
      </c>
      <c r="L131" s="27"/>
      <c r="M131" s="129" t="s">
        <v>1</v>
      </c>
      <c r="N131" s="130" t="s">
        <v>41</v>
      </c>
      <c r="O131" s="131">
        <v>0</v>
      </c>
      <c r="P131" s="131">
        <f>O131*H131</f>
        <v>0</v>
      </c>
      <c r="Q131" s="131">
        <v>0</v>
      </c>
      <c r="R131" s="131">
        <f>Q131*H131</f>
        <v>0</v>
      </c>
      <c r="S131" s="131">
        <v>0</v>
      </c>
      <c r="T131" s="132">
        <f>S131*H131</f>
        <v>0</v>
      </c>
      <c r="AR131" s="133" t="s">
        <v>127</v>
      </c>
      <c r="AT131" s="133" t="s">
        <v>122</v>
      </c>
      <c r="AU131" s="133" t="s">
        <v>85</v>
      </c>
      <c r="AY131" s="14" t="s">
        <v>119</v>
      </c>
      <c r="BE131" s="134">
        <f>IF(N131="základní",J131,0)</f>
        <v>0</v>
      </c>
      <c r="BF131" s="134">
        <f>IF(N131="snížená",J131,0)</f>
        <v>0</v>
      </c>
      <c r="BG131" s="134">
        <f>IF(N131="zákl. přenesená",J131,0)</f>
        <v>0</v>
      </c>
      <c r="BH131" s="134">
        <f>IF(N131="sníž. přenesená",J131,0)</f>
        <v>0</v>
      </c>
      <c r="BI131" s="134">
        <f>IF(N131="nulová",J131,0)</f>
        <v>0</v>
      </c>
      <c r="BJ131" s="14" t="s">
        <v>18</v>
      </c>
      <c r="BK131" s="134">
        <f>ROUND(I131*H131,2)</f>
        <v>0</v>
      </c>
      <c r="BL131" s="14" t="s">
        <v>127</v>
      </c>
      <c r="BM131" s="133" t="s">
        <v>133</v>
      </c>
    </row>
    <row r="132" spans="2:65" s="12" customFormat="1">
      <c r="B132" s="135"/>
      <c r="D132" s="136" t="s">
        <v>129</v>
      </c>
      <c r="E132" s="137" t="s">
        <v>1</v>
      </c>
      <c r="F132" s="138" t="s">
        <v>134</v>
      </c>
      <c r="H132" s="139">
        <v>100</v>
      </c>
      <c r="L132" s="135"/>
      <c r="M132" s="140"/>
      <c r="T132" s="141"/>
      <c r="AT132" s="137" t="s">
        <v>129</v>
      </c>
      <c r="AU132" s="137" t="s">
        <v>85</v>
      </c>
      <c r="AV132" s="12" t="s">
        <v>85</v>
      </c>
      <c r="AW132" s="12" t="s">
        <v>33</v>
      </c>
      <c r="AX132" s="12" t="s">
        <v>18</v>
      </c>
      <c r="AY132" s="137" t="s">
        <v>119</v>
      </c>
    </row>
    <row r="133" spans="2:65" s="1" customFormat="1" ht="33" customHeight="1">
      <c r="B133" s="122"/>
      <c r="C133" s="123" t="s">
        <v>135</v>
      </c>
      <c r="D133" s="123" t="s">
        <v>122</v>
      </c>
      <c r="E133" s="124" t="s">
        <v>136</v>
      </c>
      <c r="F133" s="125" t="s">
        <v>137</v>
      </c>
      <c r="G133" s="126" t="s">
        <v>125</v>
      </c>
      <c r="H133" s="127">
        <v>25</v>
      </c>
      <c r="I133" s="128"/>
      <c r="J133" s="128">
        <f>ROUND(I133*H133,2)</f>
        <v>0</v>
      </c>
      <c r="K133" s="125" t="s">
        <v>126</v>
      </c>
      <c r="L133" s="27"/>
      <c r="M133" s="129" t="s">
        <v>1</v>
      </c>
      <c r="N133" s="130" t="s">
        <v>41</v>
      </c>
      <c r="O133" s="131">
        <v>7.6999999999999999E-2</v>
      </c>
      <c r="P133" s="131">
        <f>O133*H133</f>
        <v>1.925</v>
      </c>
      <c r="Q133" s="131">
        <v>0</v>
      </c>
      <c r="R133" s="131">
        <f>Q133*H133</f>
        <v>0</v>
      </c>
      <c r="S133" s="131">
        <v>0</v>
      </c>
      <c r="T133" s="132">
        <f>S133*H133</f>
        <v>0</v>
      </c>
      <c r="AR133" s="133" t="s">
        <v>127</v>
      </c>
      <c r="AT133" s="133" t="s">
        <v>122</v>
      </c>
      <c r="AU133" s="133" t="s">
        <v>85</v>
      </c>
      <c r="AY133" s="14" t="s">
        <v>119</v>
      </c>
      <c r="BE133" s="134">
        <f>IF(N133="základní",J133,0)</f>
        <v>0</v>
      </c>
      <c r="BF133" s="134">
        <f>IF(N133="snížená",J133,0)</f>
        <v>0</v>
      </c>
      <c r="BG133" s="134">
        <f>IF(N133="zákl. přenesená",J133,0)</f>
        <v>0</v>
      </c>
      <c r="BH133" s="134">
        <f>IF(N133="sníž. přenesená",J133,0)</f>
        <v>0</v>
      </c>
      <c r="BI133" s="134">
        <f>IF(N133="nulová",J133,0)</f>
        <v>0</v>
      </c>
      <c r="BJ133" s="14" t="s">
        <v>18</v>
      </c>
      <c r="BK133" s="134">
        <f>ROUND(I133*H133,2)</f>
        <v>0</v>
      </c>
      <c r="BL133" s="14" t="s">
        <v>127</v>
      </c>
      <c r="BM133" s="133" t="s">
        <v>138</v>
      </c>
    </row>
    <row r="134" spans="2:65" s="1" customFormat="1" ht="24.2" customHeight="1">
      <c r="B134" s="122"/>
      <c r="C134" s="123" t="s">
        <v>127</v>
      </c>
      <c r="D134" s="123" t="s">
        <v>122</v>
      </c>
      <c r="E134" s="124" t="s">
        <v>139</v>
      </c>
      <c r="F134" s="125" t="s">
        <v>140</v>
      </c>
      <c r="G134" s="126" t="s">
        <v>141</v>
      </c>
      <c r="H134" s="127">
        <v>1.2</v>
      </c>
      <c r="I134" s="128"/>
      <c r="J134" s="128">
        <f>ROUND(I134*H134,2)</f>
        <v>0</v>
      </c>
      <c r="K134" s="125" t="s">
        <v>126</v>
      </c>
      <c r="L134" s="27"/>
      <c r="M134" s="129" t="s">
        <v>1</v>
      </c>
      <c r="N134" s="130" t="s">
        <v>41</v>
      </c>
      <c r="O134" s="131">
        <v>1.6</v>
      </c>
      <c r="P134" s="131">
        <f>O134*H134</f>
        <v>1.92</v>
      </c>
      <c r="Q134" s="131">
        <v>1.2800000000000001E-3</v>
      </c>
      <c r="R134" s="131">
        <f>Q134*H134</f>
        <v>1.536E-3</v>
      </c>
      <c r="S134" s="131">
        <v>2.1000000000000001E-2</v>
      </c>
      <c r="T134" s="132">
        <f>S134*H134</f>
        <v>2.52E-2</v>
      </c>
      <c r="AR134" s="133" t="s">
        <v>127</v>
      </c>
      <c r="AT134" s="133" t="s">
        <v>122</v>
      </c>
      <c r="AU134" s="133" t="s">
        <v>85</v>
      </c>
      <c r="AY134" s="14" t="s">
        <v>119</v>
      </c>
      <c r="BE134" s="134">
        <f>IF(N134="základní",J134,0)</f>
        <v>0</v>
      </c>
      <c r="BF134" s="134">
        <f>IF(N134="snížená",J134,0)</f>
        <v>0</v>
      </c>
      <c r="BG134" s="134">
        <f>IF(N134="zákl. přenesená",J134,0)</f>
        <v>0</v>
      </c>
      <c r="BH134" s="134">
        <f>IF(N134="sníž. přenesená",J134,0)</f>
        <v>0</v>
      </c>
      <c r="BI134" s="134">
        <f>IF(N134="nulová",J134,0)</f>
        <v>0</v>
      </c>
      <c r="BJ134" s="14" t="s">
        <v>18</v>
      </c>
      <c r="BK134" s="134">
        <f>ROUND(I134*H134,2)</f>
        <v>0</v>
      </c>
      <c r="BL134" s="14" t="s">
        <v>127</v>
      </c>
      <c r="BM134" s="133" t="s">
        <v>142</v>
      </c>
    </row>
    <row r="135" spans="2:65" s="11" customFormat="1" ht="22.9" customHeight="1">
      <c r="B135" s="111"/>
      <c r="D135" s="112" t="s">
        <v>75</v>
      </c>
      <c r="E135" s="120" t="s">
        <v>143</v>
      </c>
      <c r="F135" s="120" t="s">
        <v>144</v>
      </c>
      <c r="J135" s="121">
        <f>BK135</f>
        <v>0</v>
      </c>
      <c r="L135" s="111"/>
      <c r="M135" s="115"/>
      <c r="P135" s="116">
        <f>SUM(P136:P141)</f>
        <v>0.61793300000000007</v>
      </c>
      <c r="R135" s="116">
        <f>SUM(R136:R141)</f>
        <v>0</v>
      </c>
      <c r="T135" s="117">
        <f>SUM(T136:T141)</f>
        <v>0</v>
      </c>
      <c r="AR135" s="112" t="s">
        <v>18</v>
      </c>
      <c r="AT135" s="118" t="s">
        <v>75</v>
      </c>
      <c r="AU135" s="118" t="s">
        <v>18</v>
      </c>
      <c r="AY135" s="112" t="s">
        <v>119</v>
      </c>
      <c r="BK135" s="119">
        <f>SUM(BK136:BK141)</f>
        <v>0</v>
      </c>
    </row>
    <row r="136" spans="2:65" s="1" customFormat="1" ht="16.5" customHeight="1">
      <c r="B136" s="122"/>
      <c r="C136" s="123" t="s">
        <v>145</v>
      </c>
      <c r="D136" s="123" t="s">
        <v>122</v>
      </c>
      <c r="E136" s="124" t="s">
        <v>146</v>
      </c>
      <c r="F136" s="125" t="s">
        <v>147</v>
      </c>
      <c r="G136" s="126" t="s">
        <v>148</v>
      </c>
      <c r="H136" s="127">
        <v>0.223</v>
      </c>
      <c r="I136" s="128"/>
      <c r="J136" s="128">
        <f>ROUND(I136*H136,2)</f>
        <v>0</v>
      </c>
      <c r="K136" s="125" t="s">
        <v>126</v>
      </c>
      <c r="L136" s="27"/>
      <c r="M136" s="129" t="s">
        <v>1</v>
      </c>
      <c r="N136" s="130" t="s">
        <v>41</v>
      </c>
      <c r="O136" s="131">
        <v>0.13600000000000001</v>
      </c>
      <c r="P136" s="131">
        <f>O136*H136</f>
        <v>3.0328000000000004E-2</v>
      </c>
      <c r="Q136" s="131">
        <v>0</v>
      </c>
      <c r="R136" s="131">
        <f>Q136*H136</f>
        <v>0</v>
      </c>
      <c r="S136" s="131">
        <v>0</v>
      </c>
      <c r="T136" s="132">
        <f>S136*H136</f>
        <v>0</v>
      </c>
      <c r="AR136" s="133" t="s">
        <v>127</v>
      </c>
      <c r="AT136" s="133" t="s">
        <v>122</v>
      </c>
      <c r="AU136" s="133" t="s">
        <v>85</v>
      </c>
      <c r="AY136" s="14" t="s">
        <v>119</v>
      </c>
      <c r="BE136" s="134">
        <f>IF(N136="základní",J136,0)</f>
        <v>0</v>
      </c>
      <c r="BF136" s="134">
        <f>IF(N136="snížená",J136,0)</f>
        <v>0</v>
      </c>
      <c r="BG136" s="134">
        <f>IF(N136="zákl. přenesená",J136,0)</f>
        <v>0</v>
      </c>
      <c r="BH136" s="134">
        <f>IF(N136="sníž. přenesená",J136,0)</f>
        <v>0</v>
      </c>
      <c r="BI136" s="134">
        <f>IF(N136="nulová",J136,0)</f>
        <v>0</v>
      </c>
      <c r="BJ136" s="14" t="s">
        <v>18</v>
      </c>
      <c r="BK136" s="134">
        <f>ROUND(I136*H136,2)</f>
        <v>0</v>
      </c>
      <c r="BL136" s="14" t="s">
        <v>127</v>
      </c>
      <c r="BM136" s="133" t="s">
        <v>149</v>
      </c>
    </row>
    <row r="137" spans="2:65" s="1" customFormat="1" ht="24.2" customHeight="1">
      <c r="B137" s="122"/>
      <c r="C137" s="123" t="s">
        <v>150</v>
      </c>
      <c r="D137" s="123" t="s">
        <v>122</v>
      </c>
      <c r="E137" s="124" t="s">
        <v>151</v>
      </c>
      <c r="F137" s="125" t="s">
        <v>152</v>
      </c>
      <c r="G137" s="126" t="s">
        <v>148</v>
      </c>
      <c r="H137" s="127">
        <v>0.223</v>
      </c>
      <c r="I137" s="128"/>
      <c r="J137" s="128">
        <f>ROUND(I137*H137,2)</f>
        <v>0</v>
      </c>
      <c r="K137" s="125" t="s">
        <v>126</v>
      </c>
      <c r="L137" s="27"/>
      <c r="M137" s="129" t="s">
        <v>1</v>
      </c>
      <c r="N137" s="130" t="s">
        <v>41</v>
      </c>
      <c r="O137" s="131">
        <v>2.42</v>
      </c>
      <c r="P137" s="131">
        <f>O137*H137</f>
        <v>0.53966000000000003</v>
      </c>
      <c r="Q137" s="131">
        <v>0</v>
      </c>
      <c r="R137" s="131">
        <f>Q137*H137</f>
        <v>0</v>
      </c>
      <c r="S137" s="131">
        <v>0</v>
      </c>
      <c r="T137" s="132">
        <f>S137*H137</f>
        <v>0</v>
      </c>
      <c r="AR137" s="133" t="s">
        <v>127</v>
      </c>
      <c r="AT137" s="133" t="s">
        <v>122</v>
      </c>
      <c r="AU137" s="133" t="s">
        <v>85</v>
      </c>
      <c r="AY137" s="14" t="s">
        <v>119</v>
      </c>
      <c r="BE137" s="134">
        <f>IF(N137="základní",J137,0)</f>
        <v>0</v>
      </c>
      <c r="BF137" s="134">
        <f>IF(N137="snížená",J137,0)</f>
        <v>0</v>
      </c>
      <c r="BG137" s="134">
        <f>IF(N137="zákl. přenesená",J137,0)</f>
        <v>0</v>
      </c>
      <c r="BH137" s="134">
        <f>IF(N137="sníž. přenesená",J137,0)</f>
        <v>0</v>
      </c>
      <c r="BI137" s="134">
        <f>IF(N137="nulová",J137,0)</f>
        <v>0</v>
      </c>
      <c r="BJ137" s="14" t="s">
        <v>18</v>
      </c>
      <c r="BK137" s="134">
        <f>ROUND(I137*H137,2)</f>
        <v>0</v>
      </c>
      <c r="BL137" s="14" t="s">
        <v>127</v>
      </c>
      <c r="BM137" s="133" t="s">
        <v>153</v>
      </c>
    </row>
    <row r="138" spans="2:65" s="1" customFormat="1" ht="24.2" customHeight="1">
      <c r="B138" s="122"/>
      <c r="C138" s="123" t="s">
        <v>154</v>
      </c>
      <c r="D138" s="123" t="s">
        <v>122</v>
      </c>
      <c r="E138" s="124" t="s">
        <v>155</v>
      </c>
      <c r="F138" s="125" t="s">
        <v>156</v>
      </c>
      <c r="G138" s="126" t="s">
        <v>148</v>
      </c>
      <c r="H138" s="127">
        <v>0.223</v>
      </c>
      <c r="I138" s="128"/>
      <c r="J138" s="128">
        <f>ROUND(I138*H138,2)</f>
        <v>0</v>
      </c>
      <c r="K138" s="125" t="s">
        <v>126</v>
      </c>
      <c r="L138" s="27"/>
      <c r="M138" s="129" t="s">
        <v>1</v>
      </c>
      <c r="N138" s="130" t="s">
        <v>41</v>
      </c>
      <c r="O138" s="131">
        <v>0.125</v>
      </c>
      <c r="P138" s="131">
        <f>O138*H138</f>
        <v>2.7875E-2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AR138" s="133" t="s">
        <v>127</v>
      </c>
      <c r="AT138" s="133" t="s">
        <v>122</v>
      </c>
      <c r="AU138" s="133" t="s">
        <v>85</v>
      </c>
      <c r="AY138" s="14" t="s">
        <v>119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14" t="s">
        <v>18</v>
      </c>
      <c r="BK138" s="134">
        <f>ROUND(I138*H138,2)</f>
        <v>0</v>
      </c>
      <c r="BL138" s="14" t="s">
        <v>127</v>
      </c>
      <c r="BM138" s="133" t="s">
        <v>157</v>
      </c>
    </row>
    <row r="139" spans="2:65" s="1" customFormat="1" ht="24.2" customHeight="1">
      <c r="B139" s="122"/>
      <c r="C139" s="123" t="s">
        <v>158</v>
      </c>
      <c r="D139" s="123" t="s">
        <v>122</v>
      </c>
      <c r="E139" s="124" t="s">
        <v>159</v>
      </c>
      <c r="F139" s="125" t="s">
        <v>160</v>
      </c>
      <c r="G139" s="126" t="s">
        <v>148</v>
      </c>
      <c r="H139" s="127">
        <v>3.3450000000000002</v>
      </c>
      <c r="I139" s="128"/>
      <c r="J139" s="128">
        <f>ROUND(I139*H139,2)</f>
        <v>0</v>
      </c>
      <c r="K139" s="125" t="s">
        <v>126</v>
      </c>
      <c r="L139" s="27"/>
      <c r="M139" s="129" t="s">
        <v>1</v>
      </c>
      <c r="N139" s="130" t="s">
        <v>41</v>
      </c>
      <c r="O139" s="131">
        <v>6.0000000000000001E-3</v>
      </c>
      <c r="P139" s="131">
        <f>O139*H139</f>
        <v>2.0070000000000001E-2</v>
      </c>
      <c r="Q139" s="131">
        <v>0</v>
      </c>
      <c r="R139" s="131">
        <f>Q139*H139</f>
        <v>0</v>
      </c>
      <c r="S139" s="131">
        <v>0</v>
      </c>
      <c r="T139" s="132">
        <f>S139*H139</f>
        <v>0</v>
      </c>
      <c r="AR139" s="133" t="s">
        <v>127</v>
      </c>
      <c r="AT139" s="133" t="s">
        <v>122</v>
      </c>
      <c r="AU139" s="133" t="s">
        <v>85</v>
      </c>
      <c r="AY139" s="14" t="s">
        <v>119</v>
      </c>
      <c r="BE139" s="134">
        <f>IF(N139="základní",J139,0)</f>
        <v>0</v>
      </c>
      <c r="BF139" s="134">
        <f>IF(N139="snížená",J139,0)</f>
        <v>0</v>
      </c>
      <c r="BG139" s="134">
        <f>IF(N139="zákl. přenesená",J139,0)</f>
        <v>0</v>
      </c>
      <c r="BH139" s="134">
        <f>IF(N139="sníž. přenesená",J139,0)</f>
        <v>0</v>
      </c>
      <c r="BI139" s="134">
        <f>IF(N139="nulová",J139,0)</f>
        <v>0</v>
      </c>
      <c r="BJ139" s="14" t="s">
        <v>18</v>
      </c>
      <c r="BK139" s="134">
        <f>ROUND(I139*H139,2)</f>
        <v>0</v>
      </c>
      <c r="BL139" s="14" t="s">
        <v>127</v>
      </c>
      <c r="BM139" s="133" t="s">
        <v>161</v>
      </c>
    </row>
    <row r="140" spans="2:65" s="12" customFormat="1">
      <c r="B140" s="135"/>
      <c r="D140" s="136" t="s">
        <v>129</v>
      </c>
      <c r="E140" s="137" t="s">
        <v>1</v>
      </c>
      <c r="F140" s="138" t="s">
        <v>162</v>
      </c>
      <c r="H140" s="139">
        <v>3.3450000000000002</v>
      </c>
      <c r="L140" s="135"/>
      <c r="M140" s="140"/>
      <c r="T140" s="141"/>
      <c r="AT140" s="137" t="s">
        <v>129</v>
      </c>
      <c r="AU140" s="137" t="s">
        <v>85</v>
      </c>
      <c r="AV140" s="12" t="s">
        <v>85</v>
      </c>
      <c r="AW140" s="12" t="s">
        <v>33</v>
      </c>
      <c r="AX140" s="12" t="s">
        <v>18</v>
      </c>
      <c r="AY140" s="137" t="s">
        <v>119</v>
      </c>
    </row>
    <row r="141" spans="2:65" s="1" customFormat="1" ht="44.25" customHeight="1">
      <c r="B141" s="122"/>
      <c r="C141" s="123" t="s">
        <v>120</v>
      </c>
      <c r="D141" s="123" t="s">
        <v>122</v>
      </c>
      <c r="E141" s="124" t="s">
        <v>163</v>
      </c>
      <c r="F141" s="125" t="s">
        <v>164</v>
      </c>
      <c r="G141" s="126" t="s">
        <v>148</v>
      </c>
      <c r="H141" s="127">
        <v>0.223</v>
      </c>
      <c r="I141" s="128"/>
      <c r="J141" s="128">
        <f>ROUND(I141*H141,2)</f>
        <v>0</v>
      </c>
      <c r="K141" s="125" t="s">
        <v>126</v>
      </c>
      <c r="L141" s="27"/>
      <c r="M141" s="129" t="s">
        <v>1</v>
      </c>
      <c r="N141" s="130" t="s">
        <v>41</v>
      </c>
      <c r="O141" s="131">
        <v>0</v>
      </c>
      <c r="P141" s="131">
        <f>O141*H141</f>
        <v>0</v>
      </c>
      <c r="Q141" s="131">
        <v>0</v>
      </c>
      <c r="R141" s="131">
        <f>Q141*H141</f>
        <v>0</v>
      </c>
      <c r="S141" s="131">
        <v>0</v>
      </c>
      <c r="T141" s="132">
        <f>S141*H141</f>
        <v>0</v>
      </c>
      <c r="AR141" s="133" t="s">
        <v>127</v>
      </c>
      <c r="AT141" s="133" t="s">
        <v>122</v>
      </c>
      <c r="AU141" s="133" t="s">
        <v>85</v>
      </c>
      <c r="AY141" s="14" t="s">
        <v>119</v>
      </c>
      <c r="BE141" s="134">
        <f>IF(N141="základní",J141,0)</f>
        <v>0</v>
      </c>
      <c r="BF141" s="134">
        <f>IF(N141="snížená",J141,0)</f>
        <v>0</v>
      </c>
      <c r="BG141" s="134">
        <f>IF(N141="zákl. přenesená",J141,0)</f>
        <v>0</v>
      </c>
      <c r="BH141" s="134">
        <f>IF(N141="sníž. přenesená",J141,0)</f>
        <v>0</v>
      </c>
      <c r="BI141" s="134">
        <f>IF(N141="nulová",J141,0)</f>
        <v>0</v>
      </c>
      <c r="BJ141" s="14" t="s">
        <v>18</v>
      </c>
      <c r="BK141" s="134">
        <f>ROUND(I141*H141,2)</f>
        <v>0</v>
      </c>
      <c r="BL141" s="14" t="s">
        <v>127</v>
      </c>
      <c r="BM141" s="133" t="s">
        <v>165</v>
      </c>
    </row>
    <row r="142" spans="2:65" s="11" customFormat="1" ht="25.9" customHeight="1">
      <c r="B142" s="111"/>
      <c r="D142" s="112" t="s">
        <v>75</v>
      </c>
      <c r="E142" s="113" t="s">
        <v>166</v>
      </c>
      <c r="F142" s="113" t="s">
        <v>167</v>
      </c>
      <c r="J142" s="114">
        <f>BK142</f>
        <v>0</v>
      </c>
      <c r="L142" s="111"/>
      <c r="M142" s="115"/>
      <c r="P142" s="116">
        <f>P143+P158+P169+P190+P212+P219</f>
        <v>96.65</v>
      </c>
      <c r="R142" s="116">
        <f>R143+R158+R169+R190+R212+R219</f>
        <v>0.40426639999999997</v>
      </c>
      <c r="T142" s="117">
        <f>T143+T158+T169+T190+T212+T219</f>
        <v>0.21010000000000001</v>
      </c>
      <c r="AR142" s="112" t="s">
        <v>85</v>
      </c>
      <c r="AT142" s="118" t="s">
        <v>75</v>
      </c>
      <c r="AU142" s="118" t="s">
        <v>76</v>
      </c>
      <c r="AY142" s="112" t="s">
        <v>119</v>
      </c>
      <c r="BK142" s="119">
        <f>BK143+BK158+BK169+BK190+BK212+BK219</f>
        <v>0</v>
      </c>
    </row>
    <row r="143" spans="2:65" s="11" customFormat="1" ht="22.9" customHeight="1">
      <c r="B143" s="111"/>
      <c r="D143" s="112" t="s">
        <v>75</v>
      </c>
      <c r="E143" s="120" t="s">
        <v>168</v>
      </c>
      <c r="F143" s="120" t="s">
        <v>169</v>
      </c>
      <c r="J143" s="121">
        <f>BK143</f>
        <v>0</v>
      </c>
      <c r="L143" s="111"/>
      <c r="M143" s="115"/>
      <c r="P143" s="116">
        <f>SUM(P144:P157)</f>
        <v>7.86</v>
      </c>
      <c r="R143" s="116">
        <f>SUM(R144:R157)</f>
        <v>7.6464000000000011E-3</v>
      </c>
      <c r="T143" s="117">
        <f>SUM(T144:T157)</f>
        <v>8.4000000000000012E-3</v>
      </c>
      <c r="AR143" s="112" t="s">
        <v>85</v>
      </c>
      <c r="AT143" s="118" t="s">
        <v>75</v>
      </c>
      <c r="AU143" s="118" t="s">
        <v>18</v>
      </c>
      <c r="AY143" s="112" t="s">
        <v>119</v>
      </c>
      <c r="BK143" s="119">
        <f>SUM(BK144:BK157)</f>
        <v>0</v>
      </c>
    </row>
    <row r="144" spans="2:65" s="1" customFormat="1" ht="24.2" customHeight="1">
      <c r="B144" s="122"/>
      <c r="C144" s="123" t="s">
        <v>170</v>
      </c>
      <c r="D144" s="123" t="s">
        <v>122</v>
      </c>
      <c r="E144" s="124" t="s">
        <v>171</v>
      </c>
      <c r="F144" s="125" t="s">
        <v>172</v>
      </c>
      <c r="G144" s="126" t="s">
        <v>141</v>
      </c>
      <c r="H144" s="127">
        <v>20</v>
      </c>
      <c r="I144" s="128"/>
      <c r="J144" s="128">
        <f>ROUND(I144*H144,2)</f>
        <v>0</v>
      </c>
      <c r="K144" s="125" t="s">
        <v>126</v>
      </c>
      <c r="L144" s="27"/>
      <c r="M144" s="129" t="s">
        <v>1</v>
      </c>
      <c r="N144" s="130" t="s">
        <v>41</v>
      </c>
      <c r="O144" s="131">
        <v>0.05</v>
      </c>
      <c r="P144" s="131">
        <f>O144*H144</f>
        <v>1</v>
      </c>
      <c r="Q144" s="131">
        <v>0</v>
      </c>
      <c r="R144" s="131">
        <f>Q144*H144</f>
        <v>0</v>
      </c>
      <c r="S144" s="131">
        <v>4.2000000000000002E-4</v>
      </c>
      <c r="T144" s="132">
        <f>S144*H144</f>
        <v>8.4000000000000012E-3</v>
      </c>
      <c r="AR144" s="133" t="s">
        <v>173</v>
      </c>
      <c r="AT144" s="133" t="s">
        <v>122</v>
      </c>
      <c r="AU144" s="133" t="s">
        <v>85</v>
      </c>
      <c r="AY144" s="14" t="s">
        <v>119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14" t="s">
        <v>18</v>
      </c>
      <c r="BK144" s="134">
        <f>ROUND(I144*H144,2)</f>
        <v>0</v>
      </c>
      <c r="BL144" s="14" t="s">
        <v>173</v>
      </c>
      <c r="BM144" s="133" t="s">
        <v>174</v>
      </c>
    </row>
    <row r="145" spans="2:65" s="1" customFormat="1" ht="24.2" customHeight="1">
      <c r="B145" s="122"/>
      <c r="C145" s="123" t="s">
        <v>175</v>
      </c>
      <c r="D145" s="123" t="s">
        <v>122</v>
      </c>
      <c r="E145" s="124" t="s">
        <v>176</v>
      </c>
      <c r="F145" s="125" t="s">
        <v>177</v>
      </c>
      <c r="G145" s="126" t="s">
        <v>141</v>
      </c>
      <c r="H145" s="127">
        <v>12</v>
      </c>
      <c r="I145" s="128"/>
      <c r="J145" s="128">
        <f>ROUND(I145*H145,2)</f>
        <v>0</v>
      </c>
      <c r="K145" s="125" t="s">
        <v>126</v>
      </c>
      <c r="L145" s="27"/>
      <c r="M145" s="129" t="s">
        <v>1</v>
      </c>
      <c r="N145" s="130" t="s">
        <v>41</v>
      </c>
      <c r="O145" s="131">
        <v>0.09</v>
      </c>
      <c r="P145" s="131">
        <f>O145*H145</f>
        <v>1.08</v>
      </c>
      <c r="Q145" s="131">
        <v>0</v>
      </c>
      <c r="R145" s="131">
        <f>Q145*H145</f>
        <v>0</v>
      </c>
      <c r="S145" s="131">
        <v>0</v>
      </c>
      <c r="T145" s="132">
        <f>S145*H145</f>
        <v>0</v>
      </c>
      <c r="AR145" s="133" t="s">
        <v>173</v>
      </c>
      <c r="AT145" s="133" t="s">
        <v>122</v>
      </c>
      <c r="AU145" s="133" t="s">
        <v>85</v>
      </c>
      <c r="AY145" s="14" t="s">
        <v>119</v>
      </c>
      <c r="BE145" s="134">
        <f>IF(N145="základní",J145,0)</f>
        <v>0</v>
      </c>
      <c r="BF145" s="134">
        <f>IF(N145="snížená",J145,0)</f>
        <v>0</v>
      </c>
      <c r="BG145" s="134">
        <f>IF(N145="zákl. přenesená",J145,0)</f>
        <v>0</v>
      </c>
      <c r="BH145" s="134">
        <f>IF(N145="sníž. přenesená",J145,0)</f>
        <v>0</v>
      </c>
      <c r="BI145" s="134">
        <f>IF(N145="nulová",J145,0)</f>
        <v>0</v>
      </c>
      <c r="BJ145" s="14" t="s">
        <v>18</v>
      </c>
      <c r="BK145" s="134">
        <f>ROUND(I145*H145,2)</f>
        <v>0</v>
      </c>
      <c r="BL145" s="14" t="s">
        <v>173</v>
      </c>
      <c r="BM145" s="133" t="s">
        <v>178</v>
      </c>
    </row>
    <row r="146" spans="2:65" s="1" customFormat="1" ht="16.5" customHeight="1">
      <c r="B146" s="122"/>
      <c r="C146" s="142" t="s">
        <v>8</v>
      </c>
      <c r="D146" s="142" t="s">
        <v>179</v>
      </c>
      <c r="E146" s="143" t="s">
        <v>180</v>
      </c>
      <c r="F146" s="144" t="s">
        <v>181</v>
      </c>
      <c r="G146" s="145" t="s">
        <v>141</v>
      </c>
      <c r="H146" s="146">
        <v>2</v>
      </c>
      <c r="I146" s="147"/>
      <c r="J146" s="147">
        <f>ROUND(I146*H146,2)</f>
        <v>0</v>
      </c>
      <c r="K146" s="144" t="s">
        <v>1</v>
      </c>
      <c r="L146" s="148"/>
      <c r="M146" s="149" t="s">
        <v>1</v>
      </c>
      <c r="N146" s="150" t="s">
        <v>41</v>
      </c>
      <c r="O146" s="131">
        <v>0</v>
      </c>
      <c r="P146" s="131">
        <f>O146*H146</f>
        <v>0</v>
      </c>
      <c r="Q146" s="131">
        <v>0</v>
      </c>
      <c r="R146" s="131">
        <f>Q146*H146</f>
        <v>0</v>
      </c>
      <c r="S146" s="131">
        <v>0</v>
      </c>
      <c r="T146" s="132">
        <f>S146*H146</f>
        <v>0</v>
      </c>
      <c r="AR146" s="133" t="s">
        <v>182</v>
      </c>
      <c r="AT146" s="133" t="s">
        <v>179</v>
      </c>
      <c r="AU146" s="133" t="s">
        <v>85</v>
      </c>
      <c r="AY146" s="14" t="s">
        <v>119</v>
      </c>
      <c r="BE146" s="134">
        <f>IF(N146="základní",J146,0)</f>
        <v>0</v>
      </c>
      <c r="BF146" s="134">
        <f>IF(N146="snížená",J146,0)</f>
        <v>0</v>
      </c>
      <c r="BG146" s="134">
        <f>IF(N146="zákl. přenesená",J146,0)</f>
        <v>0</v>
      </c>
      <c r="BH146" s="134">
        <f>IF(N146="sníž. přenesená",J146,0)</f>
        <v>0</v>
      </c>
      <c r="BI146" s="134">
        <f>IF(N146="nulová",J146,0)</f>
        <v>0</v>
      </c>
      <c r="BJ146" s="14" t="s">
        <v>18</v>
      </c>
      <c r="BK146" s="134">
        <f>ROUND(I146*H146,2)</f>
        <v>0</v>
      </c>
      <c r="BL146" s="14" t="s">
        <v>173</v>
      </c>
      <c r="BM146" s="133" t="s">
        <v>183</v>
      </c>
    </row>
    <row r="147" spans="2:65" s="1" customFormat="1" ht="19.5">
      <c r="B147" s="27"/>
      <c r="D147" s="136" t="s">
        <v>184</v>
      </c>
      <c r="F147" s="151" t="s">
        <v>185</v>
      </c>
      <c r="L147" s="27"/>
      <c r="M147" s="152"/>
      <c r="T147" s="51"/>
      <c r="AT147" s="14" t="s">
        <v>184</v>
      </c>
      <c r="AU147" s="14" t="s">
        <v>85</v>
      </c>
    </row>
    <row r="148" spans="2:65" s="1" customFormat="1" ht="16.5" customHeight="1">
      <c r="B148" s="122"/>
      <c r="C148" s="142" t="s">
        <v>186</v>
      </c>
      <c r="D148" s="142" t="s">
        <v>179</v>
      </c>
      <c r="E148" s="143" t="s">
        <v>187</v>
      </c>
      <c r="F148" s="144" t="s">
        <v>188</v>
      </c>
      <c r="G148" s="145" t="s">
        <v>141</v>
      </c>
      <c r="H148" s="146">
        <v>38</v>
      </c>
      <c r="I148" s="147"/>
      <c r="J148" s="147">
        <f>ROUND(I148*H148,2)</f>
        <v>0</v>
      </c>
      <c r="K148" s="144" t="s">
        <v>1</v>
      </c>
      <c r="L148" s="148"/>
      <c r="M148" s="149" t="s">
        <v>1</v>
      </c>
      <c r="N148" s="150" t="s">
        <v>41</v>
      </c>
      <c r="O148" s="131">
        <v>0</v>
      </c>
      <c r="P148" s="131">
        <f>O148*H148</f>
        <v>0</v>
      </c>
      <c r="Q148" s="131">
        <v>0</v>
      </c>
      <c r="R148" s="131">
        <f>Q148*H148</f>
        <v>0</v>
      </c>
      <c r="S148" s="131">
        <v>0</v>
      </c>
      <c r="T148" s="132">
        <f>S148*H148</f>
        <v>0</v>
      </c>
      <c r="AR148" s="133" t="s">
        <v>182</v>
      </c>
      <c r="AT148" s="133" t="s">
        <v>179</v>
      </c>
      <c r="AU148" s="133" t="s">
        <v>85</v>
      </c>
      <c r="AY148" s="14" t="s">
        <v>119</v>
      </c>
      <c r="BE148" s="134">
        <f>IF(N148="základní",J148,0)</f>
        <v>0</v>
      </c>
      <c r="BF148" s="134">
        <f>IF(N148="snížená",J148,0)</f>
        <v>0</v>
      </c>
      <c r="BG148" s="134">
        <f>IF(N148="zákl. přenesená",J148,0)</f>
        <v>0</v>
      </c>
      <c r="BH148" s="134">
        <f>IF(N148="sníž. přenesená",J148,0)</f>
        <v>0</v>
      </c>
      <c r="BI148" s="134">
        <f>IF(N148="nulová",J148,0)</f>
        <v>0</v>
      </c>
      <c r="BJ148" s="14" t="s">
        <v>18</v>
      </c>
      <c r="BK148" s="134">
        <f>ROUND(I148*H148,2)</f>
        <v>0</v>
      </c>
      <c r="BL148" s="14" t="s">
        <v>173</v>
      </c>
      <c r="BM148" s="133" t="s">
        <v>189</v>
      </c>
    </row>
    <row r="149" spans="2:65" s="1" customFormat="1" ht="19.5">
      <c r="B149" s="27"/>
      <c r="D149" s="136" t="s">
        <v>184</v>
      </c>
      <c r="F149" s="151" t="s">
        <v>185</v>
      </c>
      <c r="L149" s="27"/>
      <c r="M149" s="152"/>
      <c r="T149" s="51"/>
      <c r="AT149" s="14" t="s">
        <v>184</v>
      </c>
      <c r="AU149" s="14" t="s">
        <v>85</v>
      </c>
    </row>
    <row r="150" spans="2:65" s="1" customFormat="1" ht="16.5" customHeight="1">
      <c r="B150" s="122"/>
      <c r="C150" s="142" t="s">
        <v>190</v>
      </c>
      <c r="D150" s="142" t="s">
        <v>179</v>
      </c>
      <c r="E150" s="143" t="s">
        <v>191</v>
      </c>
      <c r="F150" s="144" t="s">
        <v>192</v>
      </c>
      <c r="G150" s="145" t="s">
        <v>141</v>
      </c>
      <c r="H150" s="146">
        <v>10</v>
      </c>
      <c r="I150" s="147"/>
      <c r="J150" s="147">
        <f>ROUND(I150*H150,2)</f>
        <v>0</v>
      </c>
      <c r="K150" s="144" t="s">
        <v>1</v>
      </c>
      <c r="L150" s="148"/>
      <c r="M150" s="149" t="s">
        <v>1</v>
      </c>
      <c r="N150" s="150" t="s">
        <v>41</v>
      </c>
      <c r="O150" s="131">
        <v>0</v>
      </c>
      <c r="P150" s="131">
        <f>O150*H150</f>
        <v>0</v>
      </c>
      <c r="Q150" s="131">
        <v>0</v>
      </c>
      <c r="R150" s="131">
        <f>Q150*H150</f>
        <v>0</v>
      </c>
      <c r="S150" s="131">
        <v>0</v>
      </c>
      <c r="T150" s="132">
        <f>S150*H150</f>
        <v>0</v>
      </c>
      <c r="AR150" s="133" t="s">
        <v>182</v>
      </c>
      <c r="AT150" s="133" t="s">
        <v>179</v>
      </c>
      <c r="AU150" s="133" t="s">
        <v>85</v>
      </c>
      <c r="AY150" s="14" t="s">
        <v>119</v>
      </c>
      <c r="BE150" s="134">
        <f>IF(N150="základní",J150,0)</f>
        <v>0</v>
      </c>
      <c r="BF150" s="134">
        <f>IF(N150="snížená",J150,0)</f>
        <v>0</v>
      </c>
      <c r="BG150" s="134">
        <f>IF(N150="zákl. přenesená",J150,0)</f>
        <v>0</v>
      </c>
      <c r="BH150" s="134">
        <f>IF(N150="sníž. přenesená",J150,0)</f>
        <v>0</v>
      </c>
      <c r="BI150" s="134">
        <f>IF(N150="nulová",J150,0)</f>
        <v>0</v>
      </c>
      <c r="BJ150" s="14" t="s">
        <v>18</v>
      </c>
      <c r="BK150" s="134">
        <f>ROUND(I150*H150,2)</f>
        <v>0</v>
      </c>
      <c r="BL150" s="14" t="s">
        <v>173</v>
      </c>
      <c r="BM150" s="133" t="s">
        <v>193</v>
      </c>
    </row>
    <row r="151" spans="2:65" s="1" customFormat="1" ht="19.5">
      <c r="B151" s="27"/>
      <c r="D151" s="136" t="s">
        <v>184</v>
      </c>
      <c r="F151" s="151" t="s">
        <v>185</v>
      </c>
      <c r="L151" s="27"/>
      <c r="M151" s="152"/>
      <c r="T151" s="51"/>
      <c r="AT151" s="14" t="s">
        <v>184</v>
      </c>
      <c r="AU151" s="14" t="s">
        <v>85</v>
      </c>
    </row>
    <row r="152" spans="2:65" s="1" customFormat="1" ht="24.2" customHeight="1">
      <c r="B152" s="122"/>
      <c r="C152" s="142" t="s">
        <v>194</v>
      </c>
      <c r="D152" s="142" t="s">
        <v>179</v>
      </c>
      <c r="E152" s="143" t="s">
        <v>195</v>
      </c>
      <c r="F152" s="144" t="s">
        <v>196</v>
      </c>
      <c r="G152" s="145" t="s">
        <v>141</v>
      </c>
      <c r="H152" s="146">
        <v>12.24</v>
      </c>
      <c r="I152" s="147"/>
      <c r="J152" s="147">
        <f>ROUND(I152*H152,2)</f>
        <v>0</v>
      </c>
      <c r="K152" s="144" t="s">
        <v>126</v>
      </c>
      <c r="L152" s="148"/>
      <c r="M152" s="149" t="s">
        <v>1</v>
      </c>
      <c r="N152" s="150" t="s">
        <v>41</v>
      </c>
      <c r="O152" s="131">
        <v>0</v>
      </c>
      <c r="P152" s="131">
        <f>O152*H152</f>
        <v>0</v>
      </c>
      <c r="Q152" s="131">
        <v>1.1E-4</v>
      </c>
      <c r="R152" s="131">
        <f>Q152*H152</f>
        <v>1.3464E-3</v>
      </c>
      <c r="S152" s="131">
        <v>0</v>
      </c>
      <c r="T152" s="132">
        <f>S152*H152</f>
        <v>0</v>
      </c>
      <c r="AR152" s="133" t="s">
        <v>182</v>
      </c>
      <c r="AT152" s="133" t="s">
        <v>179</v>
      </c>
      <c r="AU152" s="133" t="s">
        <v>85</v>
      </c>
      <c r="AY152" s="14" t="s">
        <v>119</v>
      </c>
      <c r="BE152" s="134">
        <f>IF(N152="základní",J152,0)</f>
        <v>0</v>
      </c>
      <c r="BF152" s="134">
        <f>IF(N152="snížená",J152,0)</f>
        <v>0</v>
      </c>
      <c r="BG152" s="134">
        <f>IF(N152="zákl. přenesená",J152,0)</f>
        <v>0</v>
      </c>
      <c r="BH152" s="134">
        <f>IF(N152="sníž. přenesená",J152,0)</f>
        <v>0</v>
      </c>
      <c r="BI152" s="134">
        <f>IF(N152="nulová",J152,0)</f>
        <v>0</v>
      </c>
      <c r="BJ152" s="14" t="s">
        <v>18</v>
      </c>
      <c r="BK152" s="134">
        <f>ROUND(I152*H152,2)</f>
        <v>0</v>
      </c>
      <c r="BL152" s="14" t="s">
        <v>173</v>
      </c>
      <c r="BM152" s="133" t="s">
        <v>197</v>
      </c>
    </row>
    <row r="153" spans="2:65" s="12" customFormat="1">
      <c r="B153" s="135"/>
      <c r="D153" s="136" t="s">
        <v>129</v>
      </c>
      <c r="F153" s="138" t="s">
        <v>198</v>
      </c>
      <c r="H153" s="139">
        <v>12.24</v>
      </c>
      <c r="L153" s="135"/>
      <c r="M153" s="140"/>
      <c r="T153" s="141"/>
      <c r="AT153" s="137" t="s">
        <v>129</v>
      </c>
      <c r="AU153" s="137" t="s">
        <v>85</v>
      </c>
      <c r="AV153" s="12" t="s">
        <v>85</v>
      </c>
      <c r="AW153" s="12" t="s">
        <v>3</v>
      </c>
      <c r="AX153" s="12" t="s">
        <v>18</v>
      </c>
      <c r="AY153" s="137" t="s">
        <v>119</v>
      </c>
    </row>
    <row r="154" spans="2:65" s="1" customFormat="1" ht="33" customHeight="1">
      <c r="B154" s="122"/>
      <c r="C154" s="123" t="s">
        <v>173</v>
      </c>
      <c r="D154" s="123" t="s">
        <v>122</v>
      </c>
      <c r="E154" s="124" t="s">
        <v>199</v>
      </c>
      <c r="F154" s="125" t="s">
        <v>200</v>
      </c>
      <c r="G154" s="126" t="s">
        <v>141</v>
      </c>
      <c r="H154" s="127">
        <v>40</v>
      </c>
      <c r="I154" s="128"/>
      <c r="J154" s="128">
        <f>ROUND(I154*H154,2)</f>
        <v>0</v>
      </c>
      <c r="K154" s="125" t="s">
        <v>126</v>
      </c>
      <c r="L154" s="27"/>
      <c r="M154" s="129" t="s">
        <v>1</v>
      </c>
      <c r="N154" s="130" t="s">
        <v>41</v>
      </c>
      <c r="O154" s="131">
        <v>0.112</v>
      </c>
      <c r="P154" s="131">
        <f>O154*H154</f>
        <v>4.4800000000000004</v>
      </c>
      <c r="Q154" s="131">
        <v>1.1E-4</v>
      </c>
      <c r="R154" s="131">
        <f>Q154*H154</f>
        <v>4.4000000000000003E-3</v>
      </c>
      <c r="S154" s="131">
        <v>0</v>
      </c>
      <c r="T154" s="132">
        <f>S154*H154</f>
        <v>0</v>
      </c>
      <c r="AR154" s="133" t="s">
        <v>173</v>
      </c>
      <c r="AT154" s="133" t="s">
        <v>122</v>
      </c>
      <c r="AU154" s="133" t="s">
        <v>85</v>
      </c>
      <c r="AY154" s="14" t="s">
        <v>119</v>
      </c>
      <c r="BE154" s="134">
        <f>IF(N154="základní",J154,0)</f>
        <v>0</v>
      </c>
      <c r="BF154" s="134">
        <f>IF(N154="snížená",J154,0)</f>
        <v>0</v>
      </c>
      <c r="BG154" s="134">
        <f>IF(N154="zákl. přenesená",J154,0)</f>
        <v>0</v>
      </c>
      <c r="BH154" s="134">
        <f>IF(N154="sníž. přenesená",J154,0)</f>
        <v>0</v>
      </c>
      <c r="BI154" s="134">
        <f>IF(N154="nulová",J154,0)</f>
        <v>0</v>
      </c>
      <c r="BJ154" s="14" t="s">
        <v>18</v>
      </c>
      <c r="BK154" s="134">
        <f>ROUND(I154*H154,2)</f>
        <v>0</v>
      </c>
      <c r="BL154" s="14" t="s">
        <v>173</v>
      </c>
      <c r="BM154" s="133" t="s">
        <v>201</v>
      </c>
    </row>
    <row r="155" spans="2:65" s="1" customFormat="1" ht="33" customHeight="1">
      <c r="B155" s="122"/>
      <c r="C155" s="123" t="s">
        <v>202</v>
      </c>
      <c r="D155" s="123" t="s">
        <v>122</v>
      </c>
      <c r="E155" s="124" t="s">
        <v>203</v>
      </c>
      <c r="F155" s="125" t="s">
        <v>204</v>
      </c>
      <c r="G155" s="126" t="s">
        <v>141</v>
      </c>
      <c r="H155" s="127">
        <v>10</v>
      </c>
      <c r="I155" s="128"/>
      <c r="J155" s="128">
        <f>ROUND(I155*H155,2)</f>
        <v>0</v>
      </c>
      <c r="K155" s="125" t="s">
        <v>126</v>
      </c>
      <c r="L155" s="27"/>
      <c r="M155" s="129" t="s">
        <v>1</v>
      </c>
      <c r="N155" s="130" t="s">
        <v>41</v>
      </c>
      <c r="O155" s="131">
        <v>0.13</v>
      </c>
      <c r="P155" s="131">
        <f>O155*H155</f>
        <v>1.3</v>
      </c>
      <c r="Q155" s="131">
        <v>1.9000000000000001E-4</v>
      </c>
      <c r="R155" s="131">
        <f>Q155*H155</f>
        <v>1.9000000000000002E-3</v>
      </c>
      <c r="S155" s="131">
        <v>0</v>
      </c>
      <c r="T155" s="132">
        <f>S155*H155</f>
        <v>0</v>
      </c>
      <c r="AR155" s="133" t="s">
        <v>173</v>
      </c>
      <c r="AT155" s="133" t="s">
        <v>122</v>
      </c>
      <c r="AU155" s="133" t="s">
        <v>85</v>
      </c>
      <c r="AY155" s="14" t="s">
        <v>119</v>
      </c>
      <c r="BE155" s="134">
        <f>IF(N155="základní",J155,0)</f>
        <v>0</v>
      </c>
      <c r="BF155" s="134">
        <f>IF(N155="snížená",J155,0)</f>
        <v>0</v>
      </c>
      <c r="BG155" s="134">
        <f>IF(N155="zákl. přenesená",J155,0)</f>
        <v>0</v>
      </c>
      <c r="BH155" s="134">
        <f>IF(N155="sníž. přenesená",J155,0)</f>
        <v>0</v>
      </c>
      <c r="BI155" s="134">
        <f>IF(N155="nulová",J155,0)</f>
        <v>0</v>
      </c>
      <c r="BJ155" s="14" t="s">
        <v>18</v>
      </c>
      <c r="BK155" s="134">
        <f>ROUND(I155*H155,2)</f>
        <v>0</v>
      </c>
      <c r="BL155" s="14" t="s">
        <v>173</v>
      </c>
      <c r="BM155" s="133" t="s">
        <v>205</v>
      </c>
    </row>
    <row r="156" spans="2:65" s="1" customFormat="1" ht="24.2" customHeight="1">
      <c r="B156" s="122"/>
      <c r="C156" s="123" t="s">
        <v>206</v>
      </c>
      <c r="D156" s="123" t="s">
        <v>122</v>
      </c>
      <c r="E156" s="124" t="s">
        <v>207</v>
      </c>
      <c r="F156" s="125" t="s">
        <v>208</v>
      </c>
      <c r="G156" s="126" t="s">
        <v>209</v>
      </c>
      <c r="H156" s="127">
        <v>160.20599999999999</v>
      </c>
      <c r="I156" s="128"/>
      <c r="J156" s="128">
        <f>ROUND(I156*H156,2)</f>
        <v>0</v>
      </c>
      <c r="K156" s="125" t="s">
        <v>126</v>
      </c>
      <c r="L156" s="27"/>
      <c r="M156" s="129" t="s">
        <v>1</v>
      </c>
      <c r="N156" s="130" t="s">
        <v>41</v>
      </c>
      <c r="O156" s="131">
        <v>0</v>
      </c>
      <c r="P156" s="131">
        <f>O156*H156</f>
        <v>0</v>
      </c>
      <c r="Q156" s="131">
        <v>0</v>
      </c>
      <c r="R156" s="131">
        <f>Q156*H156</f>
        <v>0</v>
      </c>
      <c r="S156" s="131">
        <v>0</v>
      </c>
      <c r="T156" s="132">
        <f>S156*H156</f>
        <v>0</v>
      </c>
      <c r="AR156" s="133" t="s">
        <v>173</v>
      </c>
      <c r="AT156" s="133" t="s">
        <v>122</v>
      </c>
      <c r="AU156" s="133" t="s">
        <v>85</v>
      </c>
      <c r="AY156" s="14" t="s">
        <v>119</v>
      </c>
      <c r="BE156" s="134">
        <f>IF(N156="základní",J156,0)</f>
        <v>0</v>
      </c>
      <c r="BF156" s="134">
        <f>IF(N156="snížená",J156,0)</f>
        <v>0</v>
      </c>
      <c r="BG156" s="134">
        <f>IF(N156="zákl. přenesená",J156,0)</f>
        <v>0</v>
      </c>
      <c r="BH156" s="134">
        <f>IF(N156="sníž. přenesená",J156,0)</f>
        <v>0</v>
      </c>
      <c r="BI156" s="134">
        <f>IF(N156="nulová",J156,0)</f>
        <v>0</v>
      </c>
      <c r="BJ156" s="14" t="s">
        <v>18</v>
      </c>
      <c r="BK156" s="134">
        <f>ROUND(I156*H156,2)</f>
        <v>0</v>
      </c>
      <c r="BL156" s="14" t="s">
        <v>173</v>
      </c>
      <c r="BM156" s="133" t="s">
        <v>210</v>
      </c>
    </row>
    <row r="157" spans="2:65" s="1" customFormat="1" ht="24.2" customHeight="1">
      <c r="B157" s="122"/>
      <c r="C157" s="123" t="s">
        <v>211</v>
      </c>
      <c r="D157" s="123" t="s">
        <v>122</v>
      </c>
      <c r="E157" s="124" t="s">
        <v>212</v>
      </c>
      <c r="F157" s="125" t="s">
        <v>213</v>
      </c>
      <c r="G157" s="126" t="s">
        <v>209</v>
      </c>
      <c r="H157" s="127">
        <v>160.20599999999999</v>
      </c>
      <c r="I157" s="128"/>
      <c r="J157" s="128">
        <f>ROUND(I157*H157,2)</f>
        <v>0</v>
      </c>
      <c r="K157" s="125" t="s">
        <v>126</v>
      </c>
      <c r="L157" s="27"/>
      <c r="M157" s="129" t="s">
        <v>1</v>
      </c>
      <c r="N157" s="130" t="s">
        <v>41</v>
      </c>
      <c r="O157" s="131">
        <v>0</v>
      </c>
      <c r="P157" s="131">
        <f>O157*H157</f>
        <v>0</v>
      </c>
      <c r="Q157" s="131">
        <v>0</v>
      </c>
      <c r="R157" s="131">
        <f>Q157*H157</f>
        <v>0</v>
      </c>
      <c r="S157" s="131">
        <v>0</v>
      </c>
      <c r="T157" s="132">
        <f>S157*H157</f>
        <v>0</v>
      </c>
      <c r="AR157" s="133" t="s">
        <v>173</v>
      </c>
      <c r="AT157" s="133" t="s">
        <v>122</v>
      </c>
      <c r="AU157" s="133" t="s">
        <v>85</v>
      </c>
      <c r="AY157" s="14" t="s">
        <v>119</v>
      </c>
      <c r="BE157" s="134">
        <f>IF(N157="základní",J157,0)</f>
        <v>0</v>
      </c>
      <c r="BF157" s="134">
        <f>IF(N157="snížená",J157,0)</f>
        <v>0</v>
      </c>
      <c r="BG157" s="134">
        <f>IF(N157="zákl. přenesená",J157,0)</f>
        <v>0</v>
      </c>
      <c r="BH157" s="134">
        <f>IF(N157="sníž. přenesená",J157,0)</f>
        <v>0</v>
      </c>
      <c r="BI157" s="134">
        <f>IF(N157="nulová",J157,0)</f>
        <v>0</v>
      </c>
      <c r="BJ157" s="14" t="s">
        <v>18</v>
      </c>
      <c r="BK157" s="134">
        <f>ROUND(I157*H157,2)</f>
        <v>0</v>
      </c>
      <c r="BL157" s="14" t="s">
        <v>173</v>
      </c>
      <c r="BM157" s="133" t="s">
        <v>214</v>
      </c>
    </row>
    <row r="158" spans="2:65" s="11" customFormat="1" ht="22.9" customHeight="1">
      <c r="B158" s="111"/>
      <c r="D158" s="112" t="s">
        <v>75</v>
      </c>
      <c r="E158" s="120" t="s">
        <v>215</v>
      </c>
      <c r="F158" s="120" t="s">
        <v>216</v>
      </c>
      <c r="J158" s="121">
        <f>BK158</f>
        <v>0</v>
      </c>
      <c r="L158" s="111"/>
      <c r="M158" s="115"/>
      <c r="P158" s="116">
        <f>SUM(P159:P168)</f>
        <v>0.93199999999999994</v>
      </c>
      <c r="R158" s="116">
        <f>SUM(R159:R168)</f>
        <v>7.9500000000000005E-3</v>
      </c>
      <c r="T158" s="117">
        <f>SUM(T159:T168)</f>
        <v>4.4999999999999997E-3</v>
      </c>
      <c r="AR158" s="112" t="s">
        <v>85</v>
      </c>
      <c r="AT158" s="118" t="s">
        <v>75</v>
      </c>
      <c r="AU158" s="118" t="s">
        <v>18</v>
      </c>
      <c r="AY158" s="112" t="s">
        <v>119</v>
      </c>
      <c r="BK158" s="119">
        <f>SUM(BK159:BK168)</f>
        <v>0</v>
      </c>
    </row>
    <row r="159" spans="2:65" s="1" customFormat="1" ht="16.5" customHeight="1">
      <c r="B159" s="122"/>
      <c r="C159" s="123" t="s">
        <v>217</v>
      </c>
      <c r="D159" s="123" t="s">
        <v>122</v>
      </c>
      <c r="E159" s="124" t="s">
        <v>218</v>
      </c>
      <c r="F159" s="125" t="s">
        <v>219</v>
      </c>
      <c r="G159" s="126" t="s">
        <v>220</v>
      </c>
      <c r="H159" s="127">
        <v>1</v>
      </c>
      <c r="I159" s="128"/>
      <c r="J159" s="128">
        <f>ROUND(I159*H159,2)</f>
        <v>0</v>
      </c>
      <c r="K159" s="125" t="s">
        <v>1</v>
      </c>
      <c r="L159" s="27"/>
      <c r="M159" s="129" t="s">
        <v>1</v>
      </c>
      <c r="N159" s="130" t="s">
        <v>41</v>
      </c>
      <c r="O159" s="131">
        <v>0</v>
      </c>
      <c r="P159" s="131">
        <f>O159*H159</f>
        <v>0</v>
      </c>
      <c r="Q159" s="131">
        <v>0</v>
      </c>
      <c r="R159" s="131">
        <f>Q159*H159</f>
        <v>0</v>
      </c>
      <c r="S159" s="131">
        <v>0</v>
      </c>
      <c r="T159" s="132">
        <f>S159*H159</f>
        <v>0</v>
      </c>
      <c r="AR159" s="133" t="s">
        <v>173</v>
      </c>
      <c r="AT159" s="133" t="s">
        <v>122</v>
      </c>
      <c r="AU159" s="133" t="s">
        <v>85</v>
      </c>
      <c r="AY159" s="14" t="s">
        <v>119</v>
      </c>
      <c r="BE159" s="134">
        <f>IF(N159="základní",J159,0)</f>
        <v>0</v>
      </c>
      <c r="BF159" s="134">
        <f>IF(N159="snížená",J159,0)</f>
        <v>0</v>
      </c>
      <c r="BG159" s="134">
        <f>IF(N159="zákl. přenesená",J159,0)</f>
        <v>0</v>
      </c>
      <c r="BH159" s="134">
        <f>IF(N159="sníž. přenesená",J159,0)</f>
        <v>0</v>
      </c>
      <c r="BI159" s="134">
        <f>IF(N159="nulová",J159,0)</f>
        <v>0</v>
      </c>
      <c r="BJ159" s="14" t="s">
        <v>18</v>
      </c>
      <c r="BK159" s="134">
        <f>ROUND(I159*H159,2)</f>
        <v>0</v>
      </c>
      <c r="BL159" s="14" t="s">
        <v>173</v>
      </c>
      <c r="BM159" s="133" t="s">
        <v>221</v>
      </c>
    </row>
    <row r="160" spans="2:65" s="1" customFormat="1" ht="16.5" customHeight="1">
      <c r="B160" s="122"/>
      <c r="C160" s="123" t="s">
        <v>7</v>
      </c>
      <c r="D160" s="123" t="s">
        <v>122</v>
      </c>
      <c r="E160" s="124" t="s">
        <v>222</v>
      </c>
      <c r="F160" s="125" t="s">
        <v>223</v>
      </c>
      <c r="G160" s="126" t="s">
        <v>220</v>
      </c>
      <c r="H160" s="127">
        <v>1</v>
      </c>
      <c r="I160" s="128"/>
      <c r="J160" s="128">
        <f>ROUND(I160*H160,2)</f>
        <v>0</v>
      </c>
      <c r="K160" s="125" t="s">
        <v>1</v>
      </c>
      <c r="L160" s="27"/>
      <c r="M160" s="129" t="s">
        <v>1</v>
      </c>
      <c r="N160" s="130" t="s">
        <v>41</v>
      </c>
      <c r="O160" s="131">
        <v>0</v>
      </c>
      <c r="P160" s="131">
        <f>O160*H160</f>
        <v>0</v>
      </c>
      <c r="Q160" s="131">
        <v>0</v>
      </c>
      <c r="R160" s="131">
        <f>Q160*H160</f>
        <v>0</v>
      </c>
      <c r="S160" s="131">
        <v>0</v>
      </c>
      <c r="T160" s="132">
        <f>S160*H160</f>
        <v>0</v>
      </c>
      <c r="AR160" s="133" t="s">
        <v>173</v>
      </c>
      <c r="AT160" s="133" t="s">
        <v>122</v>
      </c>
      <c r="AU160" s="133" t="s">
        <v>85</v>
      </c>
      <c r="AY160" s="14" t="s">
        <v>119</v>
      </c>
      <c r="BE160" s="134">
        <f>IF(N160="základní",J160,0)</f>
        <v>0</v>
      </c>
      <c r="BF160" s="134">
        <f>IF(N160="snížená",J160,0)</f>
        <v>0</v>
      </c>
      <c r="BG160" s="134">
        <f>IF(N160="zákl. přenesená",J160,0)</f>
        <v>0</v>
      </c>
      <c r="BH160" s="134">
        <f>IF(N160="sníž. přenesená",J160,0)</f>
        <v>0</v>
      </c>
      <c r="BI160" s="134">
        <f>IF(N160="nulová",J160,0)</f>
        <v>0</v>
      </c>
      <c r="BJ160" s="14" t="s">
        <v>18</v>
      </c>
      <c r="BK160" s="134">
        <f>ROUND(I160*H160,2)</f>
        <v>0</v>
      </c>
      <c r="BL160" s="14" t="s">
        <v>173</v>
      </c>
      <c r="BM160" s="133" t="s">
        <v>224</v>
      </c>
    </row>
    <row r="161" spans="2:65" s="1" customFormat="1" ht="78">
      <c r="B161" s="27"/>
      <c r="D161" s="136" t="s">
        <v>184</v>
      </c>
      <c r="F161" s="151" t="s">
        <v>431</v>
      </c>
      <c r="L161" s="27"/>
      <c r="M161" s="152"/>
      <c r="T161" s="51"/>
      <c r="AT161" s="14" t="s">
        <v>184</v>
      </c>
      <c r="AU161" s="14" t="s">
        <v>85</v>
      </c>
    </row>
    <row r="162" spans="2:65" s="1" customFormat="1" ht="24.2" customHeight="1">
      <c r="B162" s="122"/>
      <c r="C162" s="123" t="s">
        <v>225</v>
      </c>
      <c r="D162" s="123" t="s">
        <v>122</v>
      </c>
      <c r="E162" s="124" t="s">
        <v>226</v>
      </c>
      <c r="F162" s="125" t="s">
        <v>227</v>
      </c>
      <c r="G162" s="126" t="s">
        <v>228</v>
      </c>
      <c r="H162" s="127">
        <v>1</v>
      </c>
      <c r="I162" s="128"/>
      <c r="J162" s="128">
        <f>ROUND(I162*H162,2)</f>
        <v>0</v>
      </c>
      <c r="K162" s="125" t="s">
        <v>1</v>
      </c>
      <c r="L162" s="27"/>
      <c r="M162" s="129" t="s">
        <v>1</v>
      </c>
      <c r="N162" s="130" t="s">
        <v>41</v>
      </c>
      <c r="O162" s="131">
        <v>0</v>
      </c>
      <c r="P162" s="131">
        <f>O162*H162</f>
        <v>0</v>
      </c>
      <c r="Q162" s="131">
        <v>0</v>
      </c>
      <c r="R162" s="131">
        <f>Q162*H162</f>
        <v>0</v>
      </c>
      <c r="S162" s="131">
        <v>0</v>
      </c>
      <c r="T162" s="132">
        <f>S162*H162</f>
        <v>0</v>
      </c>
      <c r="AR162" s="133" t="s">
        <v>173</v>
      </c>
      <c r="AT162" s="133" t="s">
        <v>122</v>
      </c>
      <c r="AU162" s="133" t="s">
        <v>85</v>
      </c>
      <c r="AY162" s="14" t="s">
        <v>119</v>
      </c>
      <c r="BE162" s="134">
        <f>IF(N162="základní",J162,0)</f>
        <v>0</v>
      </c>
      <c r="BF162" s="134">
        <f>IF(N162="snížená",J162,0)</f>
        <v>0</v>
      </c>
      <c r="BG162" s="134">
        <f>IF(N162="zákl. přenesená",J162,0)</f>
        <v>0</v>
      </c>
      <c r="BH162" s="134">
        <f>IF(N162="sníž. přenesená",J162,0)</f>
        <v>0</v>
      </c>
      <c r="BI162" s="134">
        <f>IF(N162="nulová",J162,0)</f>
        <v>0</v>
      </c>
      <c r="BJ162" s="14" t="s">
        <v>18</v>
      </c>
      <c r="BK162" s="134">
        <f>ROUND(I162*H162,2)</f>
        <v>0</v>
      </c>
      <c r="BL162" s="14" t="s">
        <v>173</v>
      </c>
      <c r="BM162" s="133" t="s">
        <v>229</v>
      </c>
    </row>
    <row r="163" spans="2:65" s="1" customFormat="1" ht="19.5">
      <c r="B163" s="27"/>
      <c r="D163" s="136" t="s">
        <v>184</v>
      </c>
      <c r="F163" s="151" t="s">
        <v>230</v>
      </c>
      <c r="L163" s="27"/>
      <c r="M163" s="152"/>
      <c r="T163" s="51"/>
      <c r="AT163" s="14" t="s">
        <v>184</v>
      </c>
      <c r="AU163" s="14" t="s">
        <v>85</v>
      </c>
    </row>
    <row r="164" spans="2:65" s="1" customFormat="1" ht="16.5" customHeight="1">
      <c r="B164" s="122"/>
      <c r="C164" s="123" t="s">
        <v>231</v>
      </c>
      <c r="D164" s="123" t="s">
        <v>122</v>
      </c>
      <c r="E164" s="124" t="s">
        <v>232</v>
      </c>
      <c r="F164" s="125" t="s">
        <v>233</v>
      </c>
      <c r="G164" s="126" t="s">
        <v>220</v>
      </c>
      <c r="H164" s="127">
        <v>1</v>
      </c>
      <c r="I164" s="128"/>
      <c r="J164" s="128">
        <f>ROUND(I164*H164,2)</f>
        <v>0</v>
      </c>
      <c r="K164" s="125" t="s">
        <v>126</v>
      </c>
      <c r="L164" s="27"/>
      <c r="M164" s="129" t="s">
        <v>1</v>
      </c>
      <c r="N164" s="130" t="s">
        <v>41</v>
      </c>
      <c r="O164" s="131">
        <v>0.42</v>
      </c>
      <c r="P164" s="131">
        <f>O164*H164</f>
        <v>0.42</v>
      </c>
      <c r="Q164" s="131">
        <v>6.9999999999999994E-5</v>
      </c>
      <c r="R164" s="131">
        <f>Q164*H164</f>
        <v>6.9999999999999994E-5</v>
      </c>
      <c r="S164" s="131">
        <v>4.4999999999999997E-3</v>
      </c>
      <c r="T164" s="132">
        <f>S164*H164</f>
        <v>4.4999999999999997E-3</v>
      </c>
      <c r="AR164" s="133" t="s">
        <v>173</v>
      </c>
      <c r="AT164" s="133" t="s">
        <v>122</v>
      </c>
      <c r="AU164" s="133" t="s">
        <v>85</v>
      </c>
      <c r="AY164" s="14" t="s">
        <v>119</v>
      </c>
      <c r="BE164" s="134">
        <f>IF(N164="základní",J164,0)</f>
        <v>0</v>
      </c>
      <c r="BF164" s="134">
        <f>IF(N164="snížená",J164,0)</f>
        <v>0</v>
      </c>
      <c r="BG164" s="134">
        <f>IF(N164="zákl. přenesená",J164,0)</f>
        <v>0</v>
      </c>
      <c r="BH164" s="134">
        <f>IF(N164="sníž. přenesená",J164,0)</f>
        <v>0</v>
      </c>
      <c r="BI164" s="134">
        <f>IF(N164="nulová",J164,0)</f>
        <v>0</v>
      </c>
      <c r="BJ164" s="14" t="s">
        <v>18</v>
      </c>
      <c r="BK164" s="134">
        <f>ROUND(I164*H164,2)</f>
        <v>0</v>
      </c>
      <c r="BL164" s="14" t="s">
        <v>173</v>
      </c>
      <c r="BM164" s="133" t="s">
        <v>234</v>
      </c>
    </row>
    <row r="165" spans="2:65" s="1" customFormat="1" ht="33" customHeight="1">
      <c r="B165" s="122"/>
      <c r="C165" s="123" t="s">
        <v>235</v>
      </c>
      <c r="D165" s="123" t="s">
        <v>122</v>
      </c>
      <c r="E165" s="124" t="s">
        <v>236</v>
      </c>
      <c r="F165" s="125" t="s">
        <v>237</v>
      </c>
      <c r="G165" s="126" t="s">
        <v>238</v>
      </c>
      <c r="H165" s="127">
        <v>1</v>
      </c>
      <c r="I165" s="128"/>
      <c r="J165" s="128">
        <f>ROUND(I165*H165,2)</f>
        <v>0</v>
      </c>
      <c r="K165" s="125" t="s">
        <v>126</v>
      </c>
      <c r="L165" s="27"/>
      <c r="M165" s="129" t="s">
        <v>1</v>
      </c>
      <c r="N165" s="130" t="s">
        <v>41</v>
      </c>
      <c r="O165" s="131">
        <v>0.51200000000000001</v>
      </c>
      <c r="P165" s="131">
        <f>O165*H165</f>
        <v>0.51200000000000001</v>
      </c>
      <c r="Q165" s="131">
        <v>7.8799999999999999E-3</v>
      </c>
      <c r="R165" s="131">
        <f>Q165*H165</f>
        <v>7.8799999999999999E-3</v>
      </c>
      <c r="S165" s="131">
        <v>0</v>
      </c>
      <c r="T165" s="132">
        <f>S165*H165</f>
        <v>0</v>
      </c>
      <c r="AR165" s="133" t="s">
        <v>173</v>
      </c>
      <c r="AT165" s="133" t="s">
        <v>122</v>
      </c>
      <c r="AU165" s="133" t="s">
        <v>85</v>
      </c>
      <c r="AY165" s="14" t="s">
        <v>119</v>
      </c>
      <c r="BE165" s="134">
        <f>IF(N165="základní",J165,0)</f>
        <v>0</v>
      </c>
      <c r="BF165" s="134">
        <f>IF(N165="snížená",J165,0)</f>
        <v>0</v>
      </c>
      <c r="BG165" s="134">
        <f>IF(N165="zákl. přenesená",J165,0)</f>
        <v>0</v>
      </c>
      <c r="BH165" s="134">
        <f>IF(N165="sníž. přenesená",J165,0)</f>
        <v>0</v>
      </c>
      <c r="BI165" s="134">
        <f>IF(N165="nulová",J165,0)</f>
        <v>0</v>
      </c>
      <c r="BJ165" s="14" t="s">
        <v>18</v>
      </c>
      <c r="BK165" s="134">
        <f>ROUND(I165*H165,2)</f>
        <v>0</v>
      </c>
      <c r="BL165" s="14" t="s">
        <v>173</v>
      </c>
      <c r="BM165" s="133" t="s">
        <v>239</v>
      </c>
    </row>
    <row r="166" spans="2:65" s="1" customFormat="1" ht="19.5">
      <c r="B166" s="27"/>
      <c r="D166" s="136" t="s">
        <v>184</v>
      </c>
      <c r="F166" s="151" t="s">
        <v>432</v>
      </c>
      <c r="L166" s="27"/>
      <c r="M166" s="152"/>
      <c r="T166" s="51"/>
      <c r="AT166" s="14" t="s">
        <v>184</v>
      </c>
      <c r="AU166" s="14" t="s">
        <v>85</v>
      </c>
    </row>
    <row r="167" spans="2:65" s="1" customFormat="1" ht="24.2" customHeight="1">
      <c r="B167" s="122"/>
      <c r="C167" s="123" t="s">
        <v>240</v>
      </c>
      <c r="D167" s="123" t="s">
        <v>122</v>
      </c>
      <c r="E167" s="124" t="s">
        <v>241</v>
      </c>
      <c r="F167" s="125" t="s">
        <v>242</v>
      </c>
      <c r="G167" s="126" t="s">
        <v>209</v>
      </c>
      <c r="H167" s="127">
        <v>8149.82</v>
      </c>
      <c r="I167" s="128"/>
      <c r="J167" s="128">
        <f>ROUND(I167*H167,2)</f>
        <v>0</v>
      </c>
      <c r="K167" s="125" t="s">
        <v>126</v>
      </c>
      <c r="L167" s="27"/>
      <c r="M167" s="129" t="s">
        <v>1</v>
      </c>
      <c r="N167" s="130" t="s">
        <v>41</v>
      </c>
      <c r="O167" s="131">
        <v>0</v>
      </c>
      <c r="P167" s="131">
        <f>O167*H167</f>
        <v>0</v>
      </c>
      <c r="Q167" s="131">
        <v>0</v>
      </c>
      <c r="R167" s="131">
        <f>Q167*H167</f>
        <v>0</v>
      </c>
      <c r="S167" s="131">
        <v>0</v>
      </c>
      <c r="T167" s="132">
        <f>S167*H167</f>
        <v>0</v>
      </c>
      <c r="AR167" s="133" t="s">
        <v>173</v>
      </c>
      <c r="AT167" s="133" t="s">
        <v>122</v>
      </c>
      <c r="AU167" s="133" t="s">
        <v>85</v>
      </c>
      <c r="AY167" s="14" t="s">
        <v>119</v>
      </c>
      <c r="BE167" s="134">
        <f>IF(N167="základní",J167,0)</f>
        <v>0</v>
      </c>
      <c r="BF167" s="134">
        <f>IF(N167="snížená",J167,0)</f>
        <v>0</v>
      </c>
      <c r="BG167" s="134">
        <f>IF(N167="zákl. přenesená",J167,0)</f>
        <v>0</v>
      </c>
      <c r="BH167" s="134">
        <f>IF(N167="sníž. přenesená",J167,0)</f>
        <v>0</v>
      </c>
      <c r="BI167" s="134">
        <f>IF(N167="nulová",J167,0)</f>
        <v>0</v>
      </c>
      <c r="BJ167" s="14" t="s">
        <v>18</v>
      </c>
      <c r="BK167" s="134">
        <f>ROUND(I167*H167,2)</f>
        <v>0</v>
      </c>
      <c r="BL167" s="14" t="s">
        <v>173</v>
      </c>
      <c r="BM167" s="133" t="s">
        <v>243</v>
      </c>
    </row>
    <row r="168" spans="2:65" s="1" customFormat="1" ht="24.2" customHeight="1">
      <c r="B168" s="122"/>
      <c r="C168" s="123" t="s">
        <v>244</v>
      </c>
      <c r="D168" s="123" t="s">
        <v>122</v>
      </c>
      <c r="E168" s="124" t="s">
        <v>245</v>
      </c>
      <c r="F168" s="125" t="s">
        <v>246</v>
      </c>
      <c r="G168" s="126" t="s">
        <v>209</v>
      </c>
      <c r="H168" s="127">
        <v>8149.82</v>
      </c>
      <c r="I168" s="128"/>
      <c r="J168" s="128">
        <f>ROUND(I168*H168,2)</f>
        <v>0</v>
      </c>
      <c r="K168" s="125" t="s">
        <v>126</v>
      </c>
      <c r="L168" s="27"/>
      <c r="M168" s="129" t="s">
        <v>1</v>
      </c>
      <c r="N168" s="130" t="s">
        <v>41</v>
      </c>
      <c r="O168" s="131">
        <v>0</v>
      </c>
      <c r="P168" s="131">
        <f>O168*H168</f>
        <v>0</v>
      </c>
      <c r="Q168" s="131">
        <v>0</v>
      </c>
      <c r="R168" s="131">
        <f>Q168*H168</f>
        <v>0</v>
      </c>
      <c r="S168" s="131">
        <v>0</v>
      </c>
      <c r="T168" s="132">
        <f>S168*H168</f>
        <v>0</v>
      </c>
      <c r="AR168" s="133" t="s">
        <v>173</v>
      </c>
      <c r="AT168" s="133" t="s">
        <v>122</v>
      </c>
      <c r="AU168" s="133" t="s">
        <v>85</v>
      </c>
      <c r="AY168" s="14" t="s">
        <v>119</v>
      </c>
      <c r="BE168" s="134">
        <f>IF(N168="základní",J168,0)</f>
        <v>0</v>
      </c>
      <c r="BF168" s="134">
        <f>IF(N168="snížená",J168,0)</f>
        <v>0</v>
      </c>
      <c r="BG168" s="134">
        <f>IF(N168="zákl. přenesená",J168,0)</f>
        <v>0</v>
      </c>
      <c r="BH168" s="134">
        <f>IF(N168="sníž. přenesená",J168,0)</f>
        <v>0</v>
      </c>
      <c r="BI168" s="134">
        <f>IF(N168="nulová",J168,0)</f>
        <v>0</v>
      </c>
      <c r="BJ168" s="14" t="s">
        <v>18</v>
      </c>
      <c r="BK168" s="134">
        <f>ROUND(I168*H168,2)</f>
        <v>0</v>
      </c>
      <c r="BL168" s="14" t="s">
        <v>173</v>
      </c>
      <c r="BM168" s="133" t="s">
        <v>247</v>
      </c>
    </row>
    <row r="169" spans="2:65" s="11" customFormat="1" ht="22.9" customHeight="1">
      <c r="B169" s="111"/>
      <c r="D169" s="112" t="s">
        <v>75</v>
      </c>
      <c r="E169" s="120" t="s">
        <v>248</v>
      </c>
      <c r="F169" s="120" t="s">
        <v>249</v>
      </c>
      <c r="J169" s="121">
        <f>BK169</f>
        <v>0</v>
      </c>
      <c r="L169" s="111"/>
      <c r="M169" s="115"/>
      <c r="P169" s="116">
        <f>SUM(P170:P189)</f>
        <v>51.228000000000009</v>
      </c>
      <c r="R169" s="116">
        <f>SUM(R170:R189)</f>
        <v>0.34081999999999996</v>
      </c>
      <c r="T169" s="117">
        <f>SUM(T170:T189)</f>
        <v>8.5199999999999998E-2</v>
      </c>
      <c r="AR169" s="112" t="s">
        <v>85</v>
      </c>
      <c r="AT169" s="118" t="s">
        <v>75</v>
      </c>
      <c r="AU169" s="118" t="s">
        <v>18</v>
      </c>
      <c r="AY169" s="112" t="s">
        <v>119</v>
      </c>
      <c r="BK169" s="119">
        <f>SUM(BK170:BK189)</f>
        <v>0</v>
      </c>
    </row>
    <row r="170" spans="2:65" s="1" customFormat="1" ht="24.2" customHeight="1">
      <c r="B170" s="122"/>
      <c r="C170" s="123" t="s">
        <v>250</v>
      </c>
      <c r="D170" s="123" t="s">
        <v>122</v>
      </c>
      <c r="E170" s="124" t="s">
        <v>251</v>
      </c>
      <c r="F170" s="125" t="s">
        <v>252</v>
      </c>
      <c r="G170" s="126" t="s">
        <v>141</v>
      </c>
      <c r="H170" s="127">
        <v>10</v>
      </c>
      <c r="I170" s="128"/>
      <c r="J170" s="128">
        <f t="shared" ref="J170:J184" si="0">ROUND(I170*H170,2)</f>
        <v>0</v>
      </c>
      <c r="K170" s="125" t="s">
        <v>126</v>
      </c>
      <c r="L170" s="27"/>
      <c r="M170" s="129" t="s">
        <v>1</v>
      </c>
      <c r="N170" s="130" t="s">
        <v>41</v>
      </c>
      <c r="O170" s="131">
        <v>5.2999999999999999E-2</v>
      </c>
      <c r="P170" s="131">
        <f t="shared" ref="P170:P184" si="1">O170*H170</f>
        <v>0.53</v>
      </c>
      <c r="Q170" s="131">
        <v>2.0000000000000002E-5</v>
      </c>
      <c r="R170" s="131">
        <f t="shared" ref="R170:R184" si="2">Q170*H170</f>
        <v>2.0000000000000001E-4</v>
      </c>
      <c r="S170" s="131">
        <v>3.2000000000000002E-3</v>
      </c>
      <c r="T170" s="132">
        <f t="shared" ref="T170:T184" si="3">S170*H170</f>
        <v>3.2000000000000001E-2</v>
      </c>
      <c r="AR170" s="133" t="s">
        <v>173</v>
      </c>
      <c r="AT170" s="133" t="s">
        <v>122</v>
      </c>
      <c r="AU170" s="133" t="s">
        <v>85</v>
      </c>
      <c r="AY170" s="14" t="s">
        <v>119</v>
      </c>
      <c r="BE170" s="134">
        <f t="shared" ref="BE170:BE184" si="4">IF(N170="základní",J170,0)</f>
        <v>0</v>
      </c>
      <c r="BF170" s="134">
        <f t="shared" ref="BF170:BF184" si="5">IF(N170="snížená",J170,0)</f>
        <v>0</v>
      </c>
      <c r="BG170" s="134">
        <f t="shared" ref="BG170:BG184" si="6">IF(N170="zákl. přenesená",J170,0)</f>
        <v>0</v>
      </c>
      <c r="BH170" s="134">
        <f t="shared" ref="BH170:BH184" si="7">IF(N170="sníž. přenesená",J170,0)</f>
        <v>0</v>
      </c>
      <c r="BI170" s="134">
        <f t="shared" ref="BI170:BI184" si="8">IF(N170="nulová",J170,0)</f>
        <v>0</v>
      </c>
      <c r="BJ170" s="14" t="s">
        <v>18</v>
      </c>
      <c r="BK170" s="134">
        <f t="shared" ref="BK170:BK184" si="9">ROUND(I170*H170,2)</f>
        <v>0</v>
      </c>
      <c r="BL170" s="14" t="s">
        <v>173</v>
      </c>
      <c r="BM170" s="133" t="s">
        <v>253</v>
      </c>
    </row>
    <row r="171" spans="2:65" s="1" customFormat="1" ht="24.2" customHeight="1">
      <c r="B171" s="122"/>
      <c r="C171" s="123" t="s">
        <v>254</v>
      </c>
      <c r="D171" s="123" t="s">
        <v>122</v>
      </c>
      <c r="E171" s="124" t="s">
        <v>255</v>
      </c>
      <c r="F171" s="125" t="s">
        <v>256</v>
      </c>
      <c r="G171" s="126" t="s">
        <v>141</v>
      </c>
      <c r="H171" s="127">
        <v>10</v>
      </c>
      <c r="I171" s="128"/>
      <c r="J171" s="128">
        <f t="shared" si="0"/>
        <v>0</v>
      </c>
      <c r="K171" s="125" t="s">
        <v>126</v>
      </c>
      <c r="L171" s="27"/>
      <c r="M171" s="129" t="s">
        <v>1</v>
      </c>
      <c r="N171" s="130" t="s">
        <v>41</v>
      </c>
      <c r="O171" s="131">
        <v>0.10299999999999999</v>
      </c>
      <c r="P171" s="131">
        <f t="shared" si="1"/>
        <v>1.03</v>
      </c>
      <c r="Q171" s="131">
        <v>5.0000000000000002E-5</v>
      </c>
      <c r="R171" s="131">
        <f t="shared" si="2"/>
        <v>5.0000000000000001E-4</v>
      </c>
      <c r="S171" s="131">
        <v>5.3200000000000001E-3</v>
      </c>
      <c r="T171" s="132">
        <f t="shared" si="3"/>
        <v>5.3199999999999997E-2</v>
      </c>
      <c r="AR171" s="133" t="s">
        <v>173</v>
      </c>
      <c r="AT171" s="133" t="s">
        <v>122</v>
      </c>
      <c r="AU171" s="133" t="s">
        <v>85</v>
      </c>
      <c r="AY171" s="14" t="s">
        <v>119</v>
      </c>
      <c r="BE171" s="134">
        <f t="shared" si="4"/>
        <v>0</v>
      </c>
      <c r="BF171" s="134">
        <f t="shared" si="5"/>
        <v>0</v>
      </c>
      <c r="BG171" s="134">
        <f t="shared" si="6"/>
        <v>0</v>
      </c>
      <c r="BH171" s="134">
        <f t="shared" si="7"/>
        <v>0</v>
      </c>
      <c r="BI171" s="134">
        <f t="shared" si="8"/>
        <v>0</v>
      </c>
      <c r="BJ171" s="14" t="s">
        <v>18</v>
      </c>
      <c r="BK171" s="134">
        <f t="shared" si="9"/>
        <v>0</v>
      </c>
      <c r="BL171" s="14" t="s">
        <v>173</v>
      </c>
      <c r="BM171" s="133" t="s">
        <v>257</v>
      </c>
    </row>
    <row r="172" spans="2:65" s="1" customFormat="1" ht="24.2" customHeight="1">
      <c r="B172" s="122"/>
      <c r="C172" s="123" t="s">
        <v>258</v>
      </c>
      <c r="D172" s="123" t="s">
        <v>122</v>
      </c>
      <c r="E172" s="124" t="s">
        <v>259</v>
      </c>
      <c r="F172" s="125" t="s">
        <v>260</v>
      </c>
      <c r="G172" s="126" t="s">
        <v>141</v>
      </c>
      <c r="H172" s="127">
        <v>1</v>
      </c>
      <c r="I172" s="128"/>
      <c r="J172" s="128">
        <f t="shared" si="0"/>
        <v>0</v>
      </c>
      <c r="K172" s="125" t="s">
        <v>126</v>
      </c>
      <c r="L172" s="27"/>
      <c r="M172" s="129" t="s">
        <v>1</v>
      </c>
      <c r="N172" s="130" t="s">
        <v>41</v>
      </c>
      <c r="O172" s="131">
        <v>0.40699999999999997</v>
      </c>
      <c r="P172" s="131">
        <f t="shared" si="1"/>
        <v>0.40699999999999997</v>
      </c>
      <c r="Q172" s="131">
        <v>1.17E-3</v>
      </c>
      <c r="R172" s="131">
        <f t="shared" si="2"/>
        <v>1.17E-3</v>
      </c>
      <c r="S172" s="131">
        <v>0</v>
      </c>
      <c r="T172" s="132">
        <f t="shared" si="3"/>
        <v>0</v>
      </c>
      <c r="AR172" s="133" t="s">
        <v>173</v>
      </c>
      <c r="AT172" s="133" t="s">
        <v>122</v>
      </c>
      <c r="AU172" s="133" t="s">
        <v>85</v>
      </c>
      <c r="AY172" s="14" t="s">
        <v>119</v>
      </c>
      <c r="BE172" s="134">
        <f t="shared" si="4"/>
        <v>0</v>
      </c>
      <c r="BF172" s="134">
        <f t="shared" si="5"/>
        <v>0</v>
      </c>
      <c r="BG172" s="134">
        <f t="shared" si="6"/>
        <v>0</v>
      </c>
      <c r="BH172" s="134">
        <f t="shared" si="7"/>
        <v>0</v>
      </c>
      <c r="BI172" s="134">
        <f t="shared" si="8"/>
        <v>0</v>
      </c>
      <c r="BJ172" s="14" t="s">
        <v>18</v>
      </c>
      <c r="BK172" s="134">
        <f t="shared" si="9"/>
        <v>0</v>
      </c>
      <c r="BL172" s="14" t="s">
        <v>173</v>
      </c>
      <c r="BM172" s="133" t="s">
        <v>261</v>
      </c>
    </row>
    <row r="173" spans="2:65" s="1" customFormat="1" ht="24.2" customHeight="1">
      <c r="B173" s="122"/>
      <c r="C173" s="123" t="s">
        <v>262</v>
      </c>
      <c r="D173" s="123" t="s">
        <v>122</v>
      </c>
      <c r="E173" s="124" t="s">
        <v>263</v>
      </c>
      <c r="F173" s="125" t="s">
        <v>264</v>
      </c>
      <c r="G173" s="126" t="s">
        <v>141</v>
      </c>
      <c r="H173" s="127">
        <v>1</v>
      </c>
      <c r="I173" s="128"/>
      <c r="J173" s="128">
        <f t="shared" si="0"/>
        <v>0</v>
      </c>
      <c r="K173" s="125" t="s">
        <v>126</v>
      </c>
      <c r="L173" s="27"/>
      <c r="M173" s="129" t="s">
        <v>1</v>
      </c>
      <c r="N173" s="130" t="s">
        <v>41</v>
      </c>
      <c r="O173" s="131">
        <v>0.42699999999999999</v>
      </c>
      <c r="P173" s="131">
        <f t="shared" si="1"/>
        <v>0.42699999999999999</v>
      </c>
      <c r="Q173" s="131">
        <v>1.58E-3</v>
      </c>
      <c r="R173" s="131">
        <f t="shared" si="2"/>
        <v>1.58E-3</v>
      </c>
      <c r="S173" s="131">
        <v>0</v>
      </c>
      <c r="T173" s="132">
        <f t="shared" si="3"/>
        <v>0</v>
      </c>
      <c r="AR173" s="133" t="s">
        <v>173</v>
      </c>
      <c r="AT173" s="133" t="s">
        <v>122</v>
      </c>
      <c r="AU173" s="133" t="s">
        <v>85</v>
      </c>
      <c r="AY173" s="14" t="s">
        <v>119</v>
      </c>
      <c r="BE173" s="134">
        <f t="shared" si="4"/>
        <v>0</v>
      </c>
      <c r="BF173" s="134">
        <f t="shared" si="5"/>
        <v>0</v>
      </c>
      <c r="BG173" s="134">
        <f t="shared" si="6"/>
        <v>0</v>
      </c>
      <c r="BH173" s="134">
        <f t="shared" si="7"/>
        <v>0</v>
      </c>
      <c r="BI173" s="134">
        <f t="shared" si="8"/>
        <v>0</v>
      </c>
      <c r="BJ173" s="14" t="s">
        <v>18</v>
      </c>
      <c r="BK173" s="134">
        <f t="shared" si="9"/>
        <v>0</v>
      </c>
      <c r="BL173" s="14" t="s">
        <v>173</v>
      </c>
      <c r="BM173" s="133" t="s">
        <v>265</v>
      </c>
    </row>
    <row r="174" spans="2:65" s="1" customFormat="1" ht="24.2" customHeight="1">
      <c r="B174" s="122"/>
      <c r="C174" s="123" t="s">
        <v>266</v>
      </c>
      <c r="D174" s="123" t="s">
        <v>122</v>
      </c>
      <c r="E174" s="124" t="s">
        <v>267</v>
      </c>
      <c r="F174" s="125" t="s">
        <v>268</v>
      </c>
      <c r="G174" s="126" t="s">
        <v>141</v>
      </c>
      <c r="H174" s="127">
        <v>12</v>
      </c>
      <c r="I174" s="128"/>
      <c r="J174" s="128">
        <f t="shared" si="0"/>
        <v>0</v>
      </c>
      <c r="K174" s="125" t="s">
        <v>126</v>
      </c>
      <c r="L174" s="27"/>
      <c r="M174" s="129" t="s">
        <v>1</v>
      </c>
      <c r="N174" s="130" t="s">
        <v>41</v>
      </c>
      <c r="O174" s="131">
        <v>0.45900000000000002</v>
      </c>
      <c r="P174" s="131">
        <f t="shared" si="1"/>
        <v>5.508</v>
      </c>
      <c r="Q174" s="131">
        <v>1.99E-3</v>
      </c>
      <c r="R174" s="131">
        <f t="shared" si="2"/>
        <v>2.3879999999999998E-2</v>
      </c>
      <c r="S174" s="131">
        <v>0</v>
      </c>
      <c r="T174" s="132">
        <f t="shared" si="3"/>
        <v>0</v>
      </c>
      <c r="AR174" s="133" t="s">
        <v>173</v>
      </c>
      <c r="AT174" s="133" t="s">
        <v>122</v>
      </c>
      <c r="AU174" s="133" t="s">
        <v>85</v>
      </c>
      <c r="AY174" s="14" t="s">
        <v>119</v>
      </c>
      <c r="BE174" s="134">
        <f t="shared" si="4"/>
        <v>0</v>
      </c>
      <c r="BF174" s="134">
        <f t="shared" si="5"/>
        <v>0</v>
      </c>
      <c r="BG174" s="134">
        <f t="shared" si="6"/>
        <v>0</v>
      </c>
      <c r="BH174" s="134">
        <f t="shared" si="7"/>
        <v>0</v>
      </c>
      <c r="BI174" s="134">
        <f t="shared" si="8"/>
        <v>0</v>
      </c>
      <c r="BJ174" s="14" t="s">
        <v>18</v>
      </c>
      <c r="BK174" s="134">
        <f t="shared" si="9"/>
        <v>0</v>
      </c>
      <c r="BL174" s="14" t="s">
        <v>173</v>
      </c>
      <c r="BM174" s="133" t="s">
        <v>269</v>
      </c>
    </row>
    <row r="175" spans="2:65" s="1" customFormat="1" ht="24.2" customHeight="1">
      <c r="B175" s="122"/>
      <c r="C175" s="123" t="s">
        <v>182</v>
      </c>
      <c r="D175" s="123" t="s">
        <v>122</v>
      </c>
      <c r="E175" s="124" t="s">
        <v>270</v>
      </c>
      <c r="F175" s="125" t="s">
        <v>271</v>
      </c>
      <c r="G175" s="126" t="s">
        <v>141</v>
      </c>
      <c r="H175" s="127">
        <v>2</v>
      </c>
      <c r="I175" s="128"/>
      <c r="J175" s="128">
        <f t="shared" si="0"/>
        <v>0</v>
      </c>
      <c r="K175" s="125" t="s">
        <v>126</v>
      </c>
      <c r="L175" s="27"/>
      <c r="M175" s="129" t="s">
        <v>1</v>
      </c>
      <c r="N175" s="130" t="s">
        <v>41</v>
      </c>
      <c r="O175" s="131">
        <v>0.69099999999999995</v>
      </c>
      <c r="P175" s="131">
        <f t="shared" si="1"/>
        <v>1.3819999999999999</v>
      </c>
      <c r="Q175" s="131">
        <v>4.4000000000000003E-3</v>
      </c>
      <c r="R175" s="131">
        <f t="shared" si="2"/>
        <v>8.8000000000000005E-3</v>
      </c>
      <c r="S175" s="131">
        <v>0</v>
      </c>
      <c r="T175" s="132">
        <f t="shared" si="3"/>
        <v>0</v>
      </c>
      <c r="AR175" s="133" t="s">
        <v>173</v>
      </c>
      <c r="AT175" s="133" t="s">
        <v>122</v>
      </c>
      <c r="AU175" s="133" t="s">
        <v>85</v>
      </c>
      <c r="AY175" s="14" t="s">
        <v>119</v>
      </c>
      <c r="BE175" s="134">
        <f t="shared" si="4"/>
        <v>0</v>
      </c>
      <c r="BF175" s="134">
        <f t="shared" si="5"/>
        <v>0</v>
      </c>
      <c r="BG175" s="134">
        <f t="shared" si="6"/>
        <v>0</v>
      </c>
      <c r="BH175" s="134">
        <f t="shared" si="7"/>
        <v>0</v>
      </c>
      <c r="BI175" s="134">
        <f t="shared" si="8"/>
        <v>0</v>
      </c>
      <c r="BJ175" s="14" t="s">
        <v>18</v>
      </c>
      <c r="BK175" s="134">
        <f t="shared" si="9"/>
        <v>0</v>
      </c>
      <c r="BL175" s="14" t="s">
        <v>173</v>
      </c>
      <c r="BM175" s="133" t="s">
        <v>272</v>
      </c>
    </row>
    <row r="176" spans="2:65" s="1" customFormat="1" ht="24.2" customHeight="1">
      <c r="B176" s="122"/>
      <c r="C176" s="123" t="s">
        <v>273</v>
      </c>
      <c r="D176" s="123" t="s">
        <v>122</v>
      </c>
      <c r="E176" s="124" t="s">
        <v>274</v>
      </c>
      <c r="F176" s="125" t="s">
        <v>275</v>
      </c>
      <c r="G176" s="126" t="s">
        <v>220</v>
      </c>
      <c r="H176" s="127">
        <v>1</v>
      </c>
      <c r="I176" s="128"/>
      <c r="J176" s="128">
        <f t="shared" si="0"/>
        <v>0</v>
      </c>
      <c r="K176" s="125" t="s">
        <v>126</v>
      </c>
      <c r="L176" s="27"/>
      <c r="M176" s="129" t="s">
        <v>1</v>
      </c>
      <c r="N176" s="130" t="s">
        <v>41</v>
      </c>
      <c r="O176" s="131">
        <v>0.41</v>
      </c>
      <c r="P176" s="131">
        <f t="shared" si="1"/>
        <v>0.41</v>
      </c>
      <c r="Q176" s="131">
        <v>2.7699999999999999E-3</v>
      </c>
      <c r="R176" s="131">
        <f t="shared" si="2"/>
        <v>2.7699999999999999E-3</v>
      </c>
      <c r="S176" s="131">
        <v>0</v>
      </c>
      <c r="T176" s="132">
        <f t="shared" si="3"/>
        <v>0</v>
      </c>
      <c r="AR176" s="133" t="s">
        <v>173</v>
      </c>
      <c r="AT176" s="133" t="s">
        <v>122</v>
      </c>
      <c r="AU176" s="133" t="s">
        <v>85</v>
      </c>
      <c r="AY176" s="14" t="s">
        <v>119</v>
      </c>
      <c r="BE176" s="134">
        <f t="shared" si="4"/>
        <v>0</v>
      </c>
      <c r="BF176" s="134">
        <f t="shared" si="5"/>
        <v>0</v>
      </c>
      <c r="BG176" s="134">
        <f t="shared" si="6"/>
        <v>0</v>
      </c>
      <c r="BH176" s="134">
        <f t="shared" si="7"/>
        <v>0</v>
      </c>
      <c r="BI176" s="134">
        <f t="shared" si="8"/>
        <v>0</v>
      </c>
      <c r="BJ176" s="14" t="s">
        <v>18</v>
      </c>
      <c r="BK176" s="134">
        <f t="shared" si="9"/>
        <v>0</v>
      </c>
      <c r="BL176" s="14" t="s">
        <v>173</v>
      </c>
      <c r="BM176" s="133" t="s">
        <v>276</v>
      </c>
    </row>
    <row r="177" spans="2:65" s="1" customFormat="1" ht="24.2" customHeight="1">
      <c r="B177" s="122"/>
      <c r="C177" s="123" t="s">
        <v>277</v>
      </c>
      <c r="D177" s="123" t="s">
        <v>122</v>
      </c>
      <c r="E177" s="124" t="s">
        <v>278</v>
      </c>
      <c r="F177" s="125" t="s">
        <v>279</v>
      </c>
      <c r="G177" s="126" t="s">
        <v>141</v>
      </c>
      <c r="H177" s="127">
        <v>48</v>
      </c>
      <c r="I177" s="128"/>
      <c r="J177" s="128">
        <f t="shared" si="0"/>
        <v>0</v>
      </c>
      <c r="K177" s="125" t="s">
        <v>126</v>
      </c>
      <c r="L177" s="27"/>
      <c r="M177" s="129" t="s">
        <v>1</v>
      </c>
      <c r="N177" s="130" t="s">
        <v>41</v>
      </c>
      <c r="O177" s="131">
        <v>0.78400000000000003</v>
      </c>
      <c r="P177" s="131">
        <f t="shared" si="1"/>
        <v>37.632000000000005</v>
      </c>
      <c r="Q177" s="131">
        <v>6.2899999999999996E-3</v>
      </c>
      <c r="R177" s="131">
        <f t="shared" si="2"/>
        <v>0.30191999999999997</v>
      </c>
      <c r="S177" s="131">
        <v>0</v>
      </c>
      <c r="T177" s="132">
        <f t="shared" si="3"/>
        <v>0</v>
      </c>
      <c r="AR177" s="133" t="s">
        <v>173</v>
      </c>
      <c r="AT177" s="133" t="s">
        <v>122</v>
      </c>
      <c r="AU177" s="133" t="s">
        <v>85</v>
      </c>
      <c r="AY177" s="14" t="s">
        <v>119</v>
      </c>
      <c r="BE177" s="134">
        <f t="shared" si="4"/>
        <v>0</v>
      </c>
      <c r="BF177" s="134">
        <f t="shared" si="5"/>
        <v>0</v>
      </c>
      <c r="BG177" s="134">
        <f t="shared" si="6"/>
        <v>0</v>
      </c>
      <c r="BH177" s="134">
        <f t="shared" si="7"/>
        <v>0</v>
      </c>
      <c r="BI177" s="134">
        <f t="shared" si="8"/>
        <v>0</v>
      </c>
      <c r="BJ177" s="14" t="s">
        <v>18</v>
      </c>
      <c r="BK177" s="134">
        <f t="shared" si="9"/>
        <v>0</v>
      </c>
      <c r="BL177" s="14" t="s">
        <v>173</v>
      </c>
      <c r="BM177" s="133" t="s">
        <v>280</v>
      </c>
    </row>
    <row r="178" spans="2:65" s="1" customFormat="1" ht="33" customHeight="1">
      <c r="B178" s="122"/>
      <c r="C178" s="123" t="s">
        <v>281</v>
      </c>
      <c r="D178" s="123" t="s">
        <v>122</v>
      </c>
      <c r="E178" s="124" t="s">
        <v>282</v>
      </c>
      <c r="F178" s="125" t="s">
        <v>283</v>
      </c>
      <c r="G178" s="126" t="s">
        <v>220</v>
      </c>
      <c r="H178" s="127">
        <v>2</v>
      </c>
      <c r="I178" s="128"/>
      <c r="J178" s="128">
        <f t="shared" si="0"/>
        <v>0</v>
      </c>
      <c r="K178" s="125" t="s">
        <v>126</v>
      </c>
      <c r="L178" s="27"/>
      <c r="M178" s="129" t="s">
        <v>1</v>
      </c>
      <c r="N178" s="130" t="s">
        <v>41</v>
      </c>
      <c r="O178" s="131">
        <v>0.22700000000000001</v>
      </c>
      <c r="P178" s="131">
        <f t="shared" si="1"/>
        <v>0.45400000000000001</v>
      </c>
      <c r="Q178" s="131">
        <v>0</v>
      </c>
      <c r="R178" s="131">
        <f t="shared" si="2"/>
        <v>0</v>
      </c>
      <c r="S178" s="131">
        <v>0</v>
      </c>
      <c r="T178" s="132">
        <f t="shared" si="3"/>
        <v>0</v>
      </c>
      <c r="AR178" s="133" t="s">
        <v>173</v>
      </c>
      <c r="AT178" s="133" t="s">
        <v>122</v>
      </c>
      <c r="AU178" s="133" t="s">
        <v>85</v>
      </c>
      <c r="AY178" s="14" t="s">
        <v>119</v>
      </c>
      <c r="BE178" s="134">
        <f t="shared" si="4"/>
        <v>0</v>
      </c>
      <c r="BF178" s="134">
        <f t="shared" si="5"/>
        <v>0</v>
      </c>
      <c r="BG178" s="134">
        <f t="shared" si="6"/>
        <v>0</v>
      </c>
      <c r="BH178" s="134">
        <f t="shared" si="7"/>
        <v>0</v>
      </c>
      <c r="BI178" s="134">
        <f t="shared" si="8"/>
        <v>0</v>
      </c>
      <c r="BJ178" s="14" t="s">
        <v>18</v>
      </c>
      <c r="BK178" s="134">
        <f t="shared" si="9"/>
        <v>0</v>
      </c>
      <c r="BL178" s="14" t="s">
        <v>173</v>
      </c>
      <c r="BM178" s="133" t="s">
        <v>284</v>
      </c>
    </row>
    <row r="179" spans="2:65" s="1" customFormat="1" ht="33" customHeight="1">
      <c r="B179" s="122"/>
      <c r="C179" s="123" t="s">
        <v>285</v>
      </c>
      <c r="D179" s="123" t="s">
        <v>122</v>
      </c>
      <c r="E179" s="124" t="s">
        <v>286</v>
      </c>
      <c r="F179" s="125" t="s">
        <v>287</v>
      </c>
      <c r="G179" s="126" t="s">
        <v>220</v>
      </c>
      <c r="H179" s="127">
        <v>2</v>
      </c>
      <c r="I179" s="128"/>
      <c r="J179" s="128">
        <f t="shared" si="0"/>
        <v>0</v>
      </c>
      <c r="K179" s="125" t="s">
        <v>126</v>
      </c>
      <c r="L179" s="27"/>
      <c r="M179" s="129" t="s">
        <v>1</v>
      </c>
      <c r="N179" s="130" t="s">
        <v>41</v>
      </c>
      <c r="O179" s="131">
        <v>0.23699999999999999</v>
      </c>
      <c r="P179" s="131">
        <f t="shared" si="1"/>
        <v>0.47399999999999998</v>
      </c>
      <c r="Q179" s="131">
        <v>0</v>
      </c>
      <c r="R179" s="131">
        <f t="shared" si="2"/>
        <v>0</v>
      </c>
      <c r="S179" s="131">
        <v>0</v>
      </c>
      <c r="T179" s="132">
        <f t="shared" si="3"/>
        <v>0</v>
      </c>
      <c r="AR179" s="133" t="s">
        <v>173</v>
      </c>
      <c r="AT179" s="133" t="s">
        <v>122</v>
      </c>
      <c r="AU179" s="133" t="s">
        <v>85</v>
      </c>
      <c r="AY179" s="14" t="s">
        <v>119</v>
      </c>
      <c r="BE179" s="134">
        <f t="shared" si="4"/>
        <v>0</v>
      </c>
      <c r="BF179" s="134">
        <f t="shared" si="5"/>
        <v>0</v>
      </c>
      <c r="BG179" s="134">
        <f t="shared" si="6"/>
        <v>0</v>
      </c>
      <c r="BH179" s="134">
        <f t="shared" si="7"/>
        <v>0</v>
      </c>
      <c r="BI179" s="134">
        <f t="shared" si="8"/>
        <v>0</v>
      </c>
      <c r="BJ179" s="14" t="s">
        <v>18</v>
      </c>
      <c r="BK179" s="134">
        <f t="shared" si="9"/>
        <v>0</v>
      </c>
      <c r="BL179" s="14" t="s">
        <v>173</v>
      </c>
      <c r="BM179" s="133" t="s">
        <v>288</v>
      </c>
    </row>
    <row r="180" spans="2:65" s="1" customFormat="1" ht="33" customHeight="1">
      <c r="B180" s="122"/>
      <c r="C180" s="123" t="s">
        <v>289</v>
      </c>
      <c r="D180" s="123" t="s">
        <v>122</v>
      </c>
      <c r="E180" s="124" t="s">
        <v>290</v>
      </c>
      <c r="F180" s="125" t="s">
        <v>291</v>
      </c>
      <c r="G180" s="126" t="s">
        <v>220</v>
      </c>
      <c r="H180" s="127">
        <v>1</v>
      </c>
      <c r="I180" s="128"/>
      <c r="J180" s="128">
        <f t="shared" si="0"/>
        <v>0</v>
      </c>
      <c r="K180" s="125" t="s">
        <v>126</v>
      </c>
      <c r="L180" s="27"/>
      <c r="M180" s="129" t="s">
        <v>1</v>
      </c>
      <c r="N180" s="130" t="s">
        <v>41</v>
      </c>
      <c r="O180" s="131">
        <v>0.35</v>
      </c>
      <c r="P180" s="131">
        <f t="shared" si="1"/>
        <v>0.35</v>
      </c>
      <c r="Q180" s="131">
        <v>0</v>
      </c>
      <c r="R180" s="131">
        <f t="shared" si="2"/>
        <v>0</v>
      </c>
      <c r="S180" s="131">
        <v>0</v>
      </c>
      <c r="T180" s="132">
        <f t="shared" si="3"/>
        <v>0</v>
      </c>
      <c r="AR180" s="133" t="s">
        <v>173</v>
      </c>
      <c r="AT180" s="133" t="s">
        <v>122</v>
      </c>
      <c r="AU180" s="133" t="s">
        <v>85</v>
      </c>
      <c r="AY180" s="14" t="s">
        <v>119</v>
      </c>
      <c r="BE180" s="134">
        <f t="shared" si="4"/>
        <v>0</v>
      </c>
      <c r="BF180" s="134">
        <f t="shared" si="5"/>
        <v>0</v>
      </c>
      <c r="BG180" s="134">
        <f t="shared" si="6"/>
        <v>0</v>
      </c>
      <c r="BH180" s="134">
        <f t="shared" si="7"/>
        <v>0</v>
      </c>
      <c r="BI180" s="134">
        <f t="shared" si="8"/>
        <v>0</v>
      </c>
      <c r="BJ180" s="14" t="s">
        <v>18</v>
      </c>
      <c r="BK180" s="134">
        <f t="shared" si="9"/>
        <v>0</v>
      </c>
      <c r="BL180" s="14" t="s">
        <v>173</v>
      </c>
      <c r="BM180" s="133" t="s">
        <v>292</v>
      </c>
    </row>
    <row r="181" spans="2:65" s="1" customFormat="1" ht="33" customHeight="1">
      <c r="B181" s="122"/>
      <c r="C181" s="123" t="s">
        <v>293</v>
      </c>
      <c r="D181" s="123" t="s">
        <v>122</v>
      </c>
      <c r="E181" s="124" t="s">
        <v>294</v>
      </c>
      <c r="F181" s="125" t="s">
        <v>295</v>
      </c>
      <c r="G181" s="126" t="s">
        <v>220</v>
      </c>
      <c r="H181" s="127">
        <v>1</v>
      </c>
      <c r="I181" s="128"/>
      <c r="J181" s="128">
        <f t="shared" si="0"/>
        <v>0</v>
      </c>
      <c r="K181" s="125" t="s">
        <v>126</v>
      </c>
      <c r="L181" s="27"/>
      <c r="M181" s="129" t="s">
        <v>1</v>
      </c>
      <c r="N181" s="130" t="s">
        <v>41</v>
      </c>
      <c r="O181" s="131">
        <v>0.752</v>
      </c>
      <c r="P181" s="131">
        <f t="shared" si="1"/>
        <v>0.752</v>
      </c>
      <c r="Q181" s="131">
        <v>0</v>
      </c>
      <c r="R181" s="131">
        <f t="shared" si="2"/>
        <v>0</v>
      </c>
      <c r="S181" s="131">
        <v>0</v>
      </c>
      <c r="T181" s="132">
        <f t="shared" si="3"/>
        <v>0</v>
      </c>
      <c r="AR181" s="133" t="s">
        <v>173</v>
      </c>
      <c r="AT181" s="133" t="s">
        <v>122</v>
      </c>
      <c r="AU181" s="133" t="s">
        <v>85</v>
      </c>
      <c r="AY181" s="14" t="s">
        <v>119</v>
      </c>
      <c r="BE181" s="134">
        <f t="shared" si="4"/>
        <v>0</v>
      </c>
      <c r="BF181" s="134">
        <f t="shared" si="5"/>
        <v>0</v>
      </c>
      <c r="BG181" s="134">
        <f t="shared" si="6"/>
        <v>0</v>
      </c>
      <c r="BH181" s="134">
        <f t="shared" si="7"/>
        <v>0</v>
      </c>
      <c r="BI181" s="134">
        <f t="shared" si="8"/>
        <v>0</v>
      </c>
      <c r="BJ181" s="14" t="s">
        <v>18</v>
      </c>
      <c r="BK181" s="134">
        <f t="shared" si="9"/>
        <v>0</v>
      </c>
      <c r="BL181" s="14" t="s">
        <v>173</v>
      </c>
      <c r="BM181" s="133" t="s">
        <v>296</v>
      </c>
    </row>
    <row r="182" spans="2:65" s="1" customFormat="1" ht="21.75" customHeight="1">
      <c r="B182" s="122"/>
      <c r="C182" s="123" t="s">
        <v>297</v>
      </c>
      <c r="D182" s="123" t="s">
        <v>122</v>
      </c>
      <c r="E182" s="124" t="s">
        <v>298</v>
      </c>
      <c r="F182" s="125" t="s">
        <v>299</v>
      </c>
      <c r="G182" s="126" t="s">
        <v>141</v>
      </c>
      <c r="H182" s="127">
        <v>16</v>
      </c>
      <c r="I182" s="128"/>
      <c r="J182" s="128">
        <f t="shared" si="0"/>
        <v>0</v>
      </c>
      <c r="K182" s="125" t="s">
        <v>126</v>
      </c>
      <c r="L182" s="27"/>
      <c r="M182" s="129" t="s">
        <v>1</v>
      </c>
      <c r="N182" s="130" t="s">
        <v>41</v>
      </c>
      <c r="O182" s="131">
        <v>2.1000000000000001E-2</v>
      </c>
      <c r="P182" s="131">
        <f t="shared" si="1"/>
        <v>0.33600000000000002</v>
      </c>
      <c r="Q182" s="131">
        <v>0</v>
      </c>
      <c r="R182" s="131">
        <f t="shared" si="2"/>
        <v>0</v>
      </c>
      <c r="S182" s="131">
        <v>0</v>
      </c>
      <c r="T182" s="132">
        <f t="shared" si="3"/>
        <v>0</v>
      </c>
      <c r="AR182" s="133" t="s">
        <v>173</v>
      </c>
      <c r="AT182" s="133" t="s">
        <v>122</v>
      </c>
      <c r="AU182" s="133" t="s">
        <v>85</v>
      </c>
      <c r="AY182" s="14" t="s">
        <v>119</v>
      </c>
      <c r="BE182" s="134">
        <f t="shared" si="4"/>
        <v>0</v>
      </c>
      <c r="BF182" s="134">
        <f t="shared" si="5"/>
        <v>0</v>
      </c>
      <c r="BG182" s="134">
        <f t="shared" si="6"/>
        <v>0</v>
      </c>
      <c r="BH182" s="134">
        <f t="shared" si="7"/>
        <v>0</v>
      </c>
      <c r="BI182" s="134">
        <f t="shared" si="8"/>
        <v>0</v>
      </c>
      <c r="BJ182" s="14" t="s">
        <v>18</v>
      </c>
      <c r="BK182" s="134">
        <f t="shared" si="9"/>
        <v>0</v>
      </c>
      <c r="BL182" s="14" t="s">
        <v>173</v>
      </c>
      <c r="BM182" s="133" t="s">
        <v>300</v>
      </c>
    </row>
    <row r="183" spans="2:65" s="1" customFormat="1" ht="24.2" customHeight="1">
      <c r="B183" s="122"/>
      <c r="C183" s="123" t="s">
        <v>301</v>
      </c>
      <c r="D183" s="123" t="s">
        <v>122</v>
      </c>
      <c r="E183" s="124" t="s">
        <v>302</v>
      </c>
      <c r="F183" s="125" t="s">
        <v>303</v>
      </c>
      <c r="G183" s="126" t="s">
        <v>141</v>
      </c>
      <c r="H183" s="127">
        <v>48</v>
      </c>
      <c r="I183" s="128"/>
      <c r="J183" s="128">
        <f t="shared" si="0"/>
        <v>0</v>
      </c>
      <c r="K183" s="125" t="s">
        <v>126</v>
      </c>
      <c r="L183" s="27"/>
      <c r="M183" s="129" t="s">
        <v>1</v>
      </c>
      <c r="N183" s="130" t="s">
        <v>41</v>
      </c>
      <c r="O183" s="131">
        <v>3.2000000000000001E-2</v>
      </c>
      <c r="P183" s="131">
        <f t="shared" si="1"/>
        <v>1.536</v>
      </c>
      <c r="Q183" s="131">
        <v>0</v>
      </c>
      <c r="R183" s="131">
        <f t="shared" si="2"/>
        <v>0</v>
      </c>
      <c r="S183" s="131">
        <v>0</v>
      </c>
      <c r="T183" s="132">
        <f t="shared" si="3"/>
        <v>0</v>
      </c>
      <c r="AR183" s="133" t="s">
        <v>173</v>
      </c>
      <c r="AT183" s="133" t="s">
        <v>122</v>
      </c>
      <c r="AU183" s="133" t="s">
        <v>85</v>
      </c>
      <c r="AY183" s="14" t="s">
        <v>119</v>
      </c>
      <c r="BE183" s="134">
        <f t="shared" si="4"/>
        <v>0</v>
      </c>
      <c r="BF183" s="134">
        <f t="shared" si="5"/>
        <v>0</v>
      </c>
      <c r="BG183" s="134">
        <f t="shared" si="6"/>
        <v>0</v>
      </c>
      <c r="BH183" s="134">
        <f t="shared" si="7"/>
        <v>0</v>
      </c>
      <c r="BI183" s="134">
        <f t="shared" si="8"/>
        <v>0</v>
      </c>
      <c r="BJ183" s="14" t="s">
        <v>18</v>
      </c>
      <c r="BK183" s="134">
        <f t="shared" si="9"/>
        <v>0</v>
      </c>
      <c r="BL183" s="14" t="s">
        <v>173</v>
      </c>
      <c r="BM183" s="133" t="s">
        <v>304</v>
      </c>
    </row>
    <row r="184" spans="2:65" s="1" customFormat="1" ht="16.5" customHeight="1">
      <c r="B184" s="122"/>
      <c r="C184" s="142" t="s">
        <v>26</v>
      </c>
      <c r="D184" s="142" t="s">
        <v>179</v>
      </c>
      <c r="E184" s="143" t="s">
        <v>305</v>
      </c>
      <c r="F184" s="144" t="s">
        <v>306</v>
      </c>
      <c r="G184" s="145" t="s">
        <v>228</v>
      </c>
      <c r="H184" s="146">
        <v>48</v>
      </c>
      <c r="I184" s="147"/>
      <c r="J184" s="147">
        <f t="shared" si="0"/>
        <v>0</v>
      </c>
      <c r="K184" s="144" t="s">
        <v>1</v>
      </c>
      <c r="L184" s="148"/>
      <c r="M184" s="149" t="s">
        <v>1</v>
      </c>
      <c r="N184" s="150" t="s">
        <v>41</v>
      </c>
      <c r="O184" s="131">
        <v>0</v>
      </c>
      <c r="P184" s="131">
        <f t="shared" si="1"/>
        <v>0</v>
      </c>
      <c r="Q184" s="131">
        <v>0</v>
      </c>
      <c r="R184" s="131">
        <f t="shared" si="2"/>
        <v>0</v>
      </c>
      <c r="S184" s="131">
        <v>0</v>
      </c>
      <c r="T184" s="132">
        <f t="shared" si="3"/>
        <v>0</v>
      </c>
      <c r="AR184" s="133" t="s">
        <v>182</v>
      </c>
      <c r="AT184" s="133" t="s">
        <v>179</v>
      </c>
      <c r="AU184" s="133" t="s">
        <v>85</v>
      </c>
      <c r="AY184" s="14" t="s">
        <v>119</v>
      </c>
      <c r="BE184" s="134">
        <f t="shared" si="4"/>
        <v>0</v>
      </c>
      <c r="BF184" s="134">
        <f t="shared" si="5"/>
        <v>0</v>
      </c>
      <c r="BG184" s="134">
        <f t="shared" si="6"/>
        <v>0</v>
      </c>
      <c r="BH184" s="134">
        <f t="shared" si="7"/>
        <v>0</v>
      </c>
      <c r="BI184" s="134">
        <f t="shared" si="8"/>
        <v>0</v>
      </c>
      <c r="BJ184" s="14" t="s">
        <v>18</v>
      </c>
      <c r="BK184" s="134">
        <f t="shared" si="9"/>
        <v>0</v>
      </c>
      <c r="BL184" s="14" t="s">
        <v>173</v>
      </c>
      <c r="BM184" s="133" t="s">
        <v>307</v>
      </c>
    </row>
    <row r="185" spans="2:65" s="1" customFormat="1" ht="39">
      <c r="B185" s="27"/>
      <c r="D185" s="136" t="s">
        <v>184</v>
      </c>
      <c r="F185" s="151" t="s">
        <v>308</v>
      </c>
      <c r="L185" s="27"/>
      <c r="M185" s="152"/>
      <c r="T185" s="51"/>
      <c r="AT185" s="14" t="s">
        <v>184</v>
      </c>
      <c r="AU185" s="14" t="s">
        <v>85</v>
      </c>
    </row>
    <row r="186" spans="2:65" s="1" customFormat="1" ht="16.5" customHeight="1">
      <c r="B186" s="122"/>
      <c r="C186" s="142" t="s">
        <v>309</v>
      </c>
      <c r="D186" s="142" t="s">
        <v>179</v>
      </c>
      <c r="E186" s="143" t="s">
        <v>310</v>
      </c>
      <c r="F186" s="144" t="s">
        <v>311</v>
      </c>
      <c r="G186" s="145" t="s">
        <v>220</v>
      </c>
      <c r="H186" s="146">
        <v>8</v>
      </c>
      <c r="I186" s="147"/>
      <c r="J186" s="147">
        <f>ROUND(I186*H186,2)</f>
        <v>0</v>
      </c>
      <c r="K186" s="144" t="s">
        <v>1</v>
      </c>
      <c r="L186" s="148"/>
      <c r="M186" s="149" t="s">
        <v>1</v>
      </c>
      <c r="N186" s="150" t="s">
        <v>41</v>
      </c>
      <c r="O186" s="131">
        <v>0</v>
      </c>
      <c r="P186" s="131">
        <f>O186*H186</f>
        <v>0</v>
      </c>
      <c r="Q186" s="131">
        <v>0</v>
      </c>
      <c r="R186" s="131">
        <f>Q186*H186</f>
        <v>0</v>
      </c>
      <c r="S186" s="131">
        <v>0</v>
      </c>
      <c r="T186" s="132">
        <f>S186*H186</f>
        <v>0</v>
      </c>
      <c r="AR186" s="133" t="s">
        <v>182</v>
      </c>
      <c r="AT186" s="133" t="s">
        <v>179</v>
      </c>
      <c r="AU186" s="133" t="s">
        <v>85</v>
      </c>
      <c r="AY186" s="14" t="s">
        <v>119</v>
      </c>
      <c r="BE186" s="134">
        <f>IF(N186="základní",J186,0)</f>
        <v>0</v>
      </c>
      <c r="BF186" s="134">
        <f>IF(N186="snížená",J186,0)</f>
        <v>0</v>
      </c>
      <c r="BG186" s="134">
        <f>IF(N186="zákl. přenesená",J186,0)</f>
        <v>0</v>
      </c>
      <c r="BH186" s="134">
        <f>IF(N186="sníž. přenesená",J186,0)</f>
        <v>0</v>
      </c>
      <c r="BI186" s="134">
        <f>IF(N186="nulová",J186,0)</f>
        <v>0</v>
      </c>
      <c r="BJ186" s="14" t="s">
        <v>18</v>
      </c>
      <c r="BK186" s="134">
        <f>ROUND(I186*H186,2)</f>
        <v>0</v>
      </c>
      <c r="BL186" s="14" t="s">
        <v>173</v>
      </c>
      <c r="BM186" s="133" t="s">
        <v>312</v>
      </c>
    </row>
    <row r="187" spans="2:65" s="1" customFormat="1" ht="19.5">
      <c r="B187" s="27"/>
      <c r="D187" s="136" t="s">
        <v>184</v>
      </c>
      <c r="F187" s="151" t="s">
        <v>430</v>
      </c>
      <c r="L187" s="27"/>
      <c r="M187" s="152"/>
      <c r="T187" s="51"/>
      <c r="AT187" s="14" t="s">
        <v>184</v>
      </c>
      <c r="AU187" s="14" t="s">
        <v>85</v>
      </c>
    </row>
    <row r="188" spans="2:65" s="1" customFormat="1" ht="24.2" customHeight="1">
      <c r="B188" s="122"/>
      <c r="C188" s="123" t="s">
        <v>313</v>
      </c>
      <c r="D188" s="123" t="s">
        <v>122</v>
      </c>
      <c r="E188" s="124" t="s">
        <v>314</v>
      </c>
      <c r="F188" s="125" t="s">
        <v>315</v>
      </c>
      <c r="G188" s="126" t="s">
        <v>209</v>
      </c>
      <c r="H188" s="127">
        <v>838.66800000000001</v>
      </c>
      <c r="I188" s="128"/>
      <c r="J188" s="128">
        <f>ROUND(I188*H188,2)</f>
        <v>0</v>
      </c>
      <c r="K188" s="125" t="s">
        <v>126</v>
      </c>
      <c r="L188" s="27"/>
      <c r="M188" s="129" t="s">
        <v>1</v>
      </c>
      <c r="N188" s="130" t="s">
        <v>41</v>
      </c>
      <c r="O188" s="131">
        <v>0</v>
      </c>
      <c r="P188" s="131">
        <f>O188*H188</f>
        <v>0</v>
      </c>
      <c r="Q188" s="131">
        <v>0</v>
      </c>
      <c r="R188" s="131">
        <f>Q188*H188</f>
        <v>0</v>
      </c>
      <c r="S188" s="131">
        <v>0</v>
      </c>
      <c r="T188" s="132">
        <f>S188*H188</f>
        <v>0</v>
      </c>
      <c r="AR188" s="133" t="s">
        <v>173</v>
      </c>
      <c r="AT188" s="133" t="s">
        <v>122</v>
      </c>
      <c r="AU188" s="133" t="s">
        <v>85</v>
      </c>
      <c r="AY188" s="14" t="s">
        <v>119</v>
      </c>
      <c r="BE188" s="134">
        <f>IF(N188="základní",J188,0)</f>
        <v>0</v>
      </c>
      <c r="BF188" s="134">
        <f>IF(N188="snížená",J188,0)</f>
        <v>0</v>
      </c>
      <c r="BG188" s="134">
        <f>IF(N188="zákl. přenesená",J188,0)</f>
        <v>0</v>
      </c>
      <c r="BH188" s="134">
        <f>IF(N188="sníž. přenesená",J188,0)</f>
        <v>0</v>
      </c>
      <c r="BI188" s="134">
        <f>IF(N188="nulová",J188,0)</f>
        <v>0</v>
      </c>
      <c r="BJ188" s="14" t="s">
        <v>18</v>
      </c>
      <c r="BK188" s="134">
        <f>ROUND(I188*H188,2)</f>
        <v>0</v>
      </c>
      <c r="BL188" s="14" t="s">
        <v>173</v>
      </c>
      <c r="BM188" s="133" t="s">
        <v>316</v>
      </c>
    </row>
    <row r="189" spans="2:65" s="1" customFormat="1" ht="24.2" customHeight="1">
      <c r="B189" s="122"/>
      <c r="C189" s="123" t="s">
        <v>317</v>
      </c>
      <c r="D189" s="123" t="s">
        <v>122</v>
      </c>
      <c r="E189" s="124" t="s">
        <v>318</v>
      </c>
      <c r="F189" s="125" t="s">
        <v>319</v>
      </c>
      <c r="G189" s="126" t="s">
        <v>209</v>
      </c>
      <c r="H189" s="127">
        <v>838.66800000000001</v>
      </c>
      <c r="I189" s="128"/>
      <c r="J189" s="128">
        <f>ROUND(I189*H189,2)</f>
        <v>0</v>
      </c>
      <c r="K189" s="125" t="s">
        <v>126</v>
      </c>
      <c r="L189" s="27"/>
      <c r="M189" s="129" t="s">
        <v>1</v>
      </c>
      <c r="N189" s="130" t="s">
        <v>41</v>
      </c>
      <c r="O189" s="131">
        <v>0</v>
      </c>
      <c r="P189" s="131">
        <f>O189*H189</f>
        <v>0</v>
      </c>
      <c r="Q189" s="131">
        <v>0</v>
      </c>
      <c r="R189" s="131">
        <f>Q189*H189</f>
        <v>0</v>
      </c>
      <c r="S189" s="131">
        <v>0</v>
      </c>
      <c r="T189" s="132">
        <f>S189*H189</f>
        <v>0</v>
      </c>
      <c r="AR189" s="133" t="s">
        <v>173</v>
      </c>
      <c r="AT189" s="133" t="s">
        <v>122</v>
      </c>
      <c r="AU189" s="133" t="s">
        <v>85</v>
      </c>
      <c r="AY189" s="14" t="s">
        <v>119</v>
      </c>
      <c r="BE189" s="134">
        <f>IF(N189="základní",J189,0)</f>
        <v>0</v>
      </c>
      <c r="BF189" s="134">
        <f>IF(N189="snížená",J189,0)</f>
        <v>0</v>
      </c>
      <c r="BG189" s="134">
        <f>IF(N189="zákl. přenesená",J189,0)</f>
        <v>0</v>
      </c>
      <c r="BH189" s="134">
        <f>IF(N189="sníž. přenesená",J189,0)</f>
        <v>0</v>
      </c>
      <c r="BI189" s="134">
        <f>IF(N189="nulová",J189,0)</f>
        <v>0</v>
      </c>
      <c r="BJ189" s="14" t="s">
        <v>18</v>
      </c>
      <c r="BK189" s="134">
        <f>ROUND(I189*H189,2)</f>
        <v>0</v>
      </c>
      <c r="BL189" s="14" t="s">
        <v>173</v>
      </c>
      <c r="BM189" s="133" t="s">
        <v>320</v>
      </c>
    </row>
    <row r="190" spans="2:65" s="11" customFormat="1" ht="22.9" customHeight="1">
      <c r="B190" s="111"/>
      <c r="D190" s="112" t="s">
        <v>75</v>
      </c>
      <c r="E190" s="120" t="s">
        <v>321</v>
      </c>
      <c r="F190" s="120" t="s">
        <v>322</v>
      </c>
      <c r="J190" s="121">
        <f>BK190</f>
        <v>0</v>
      </c>
      <c r="L190" s="111"/>
      <c r="M190" s="115"/>
      <c r="P190" s="116">
        <f>SUM(P191:P211)</f>
        <v>15.997999999999998</v>
      </c>
      <c r="R190" s="116">
        <f>SUM(R191:R211)</f>
        <v>3.4649999999999993E-2</v>
      </c>
      <c r="T190" s="117">
        <f>SUM(T191:T211)</f>
        <v>0.112</v>
      </c>
      <c r="AR190" s="112" t="s">
        <v>85</v>
      </c>
      <c r="AT190" s="118" t="s">
        <v>75</v>
      </c>
      <c r="AU190" s="118" t="s">
        <v>18</v>
      </c>
      <c r="AY190" s="112" t="s">
        <v>119</v>
      </c>
      <c r="BK190" s="119">
        <f>SUM(BK191:BK211)</f>
        <v>0</v>
      </c>
    </row>
    <row r="191" spans="2:65" s="1" customFormat="1" ht="24.2" customHeight="1">
      <c r="B191" s="122"/>
      <c r="C191" s="123" t="s">
        <v>323</v>
      </c>
      <c r="D191" s="123" t="s">
        <v>122</v>
      </c>
      <c r="E191" s="124" t="s">
        <v>324</v>
      </c>
      <c r="F191" s="125" t="s">
        <v>325</v>
      </c>
      <c r="G191" s="126" t="s">
        <v>220</v>
      </c>
      <c r="H191" s="127">
        <v>8</v>
      </c>
      <c r="I191" s="128"/>
      <c r="J191" s="128">
        <f t="shared" ref="J191:J200" si="10">ROUND(I191*H191,2)</f>
        <v>0</v>
      </c>
      <c r="K191" s="125" t="s">
        <v>126</v>
      </c>
      <c r="L191" s="27"/>
      <c r="M191" s="129" t="s">
        <v>1</v>
      </c>
      <c r="N191" s="130" t="s">
        <v>41</v>
      </c>
      <c r="O191" s="131">
        <v>0.52</v>
      </c>
      <c r="P191" s="131">
        <f t="shared" ref="P191:P200" si="11">O191*H191</f>
        <v>4.16</v>
      </c>
      <c r="Q191" s="131">
        <v>2.0000000000000002E-5</v>
      </c>
      <c r="R191" s="131">
        <f t="shared" ref="R191:R200" si="12">Q191*H191</f>
        <v>1.6000000000000001E-4</v>
      </c>
      <c r="S191" s="131">
        <v>1.4E-2</v>
      </c>
      <c r="T191" s="132">
        <f t="shared" ref="T191:T200" si="13">S191*H191</f>
        <v>0.112</v>
      </c>
      <c r="AR191" s="133" t="s">
        <v>173</v>
      </c>
      <c r="AT191" s="133" t="s">
        <v>122</v>
      </c>
      <c r="AU191" s="133" t="s">
        <v>85</v>
      </c>
      <c r="AY191" s="14" t="s">
        <v>119</v>
      </c>
      <c r="BE191" s="134">
        <f t="shared" ref="BE191:BE200" si="14">IF(N191="základní",J191,0)</f>
        <v>0</v>
      </c>
      <c r="BF191" s="134">
        <f t="shared" ref="BF191:BF200" si="15">IF(N191="snížená",J191,0)</f>
        <v>0</v>
      </c>
      <c r="BG191" s="134">
        <f t="shared" ref="BG191:BG200" si="16">IF(N191="zákl. přenesená",J191,0)</f>
        <v>0</v>
      </c>
      <c r="BH191" s="134">
        <f t="shared" ref="BH191:BH200" si="17">IF(N191="sníž. přenesená",J191,0)</f>
        <v>0</v>
      </c>
      <c r="BI191" s="134">
        <f t="shared" ref="BI191:BI200" si="18">IF(N191="nulová",J191,0)</f>
        <v>0</v>
      </c>
      <c r="BJ191" s="14" t="s">
        <v>18</v>
      </c>
      <c r="BK191" s="134">
        <f t="shared" ref="BK191:BK200" si="19">ROUND(I191*H191,2)</f>
        <v>0</v>
      </c>
      <c r="BL191" s="14" t="s">
        <v>173</v>
      </c>
      <c r="BM191" s="133" t="s">
        <v>326</v>
      </c>
    </row>
    <row r="192" spans="2:65" s="1" customFormat="1" ht="24.2" customHeight="1">
      <c r="B192" s="122"/>
      <c r="C192" s="123" t="s">
        <v>327</v>
      </c>
      <c r="D192" s="123" t="s">
        <v>122</v>
      </c>
      <c r="E192" s="124" t="s">
        <v>328</v>
      </c>
      <c r="F192" s="125" t="s">
        <v>329</v>
      </c>
      <c r="G192" s="126" t="s">
        <v>220</v>
      </c>
      <c r="H192" s="127">
        <v>2</v>
      </c>
      <c r="I192" s="128"/>
      <c r="J192" s="128">
        <f t="shared" si="10"/>
        <v>0</v>
      </c>
      <c r="K192" s="125" t="s">
        <v>126</v>
      </c>
      <c r="L192" s="27"/>
      <c r="M192" s="129" t="s">
        <v>1</v>
      </c>
      <c r="N192" s="130" t="s">
        <v>41</v>
      </c>
      <c r="O192" s="131">
        <v>0.10299999999999999</v>
      </c>
      <c r="P192" s="131">
        <f t="shared" si="11"/>
        <v>0.20599999999999999</v>
      </c>
      <c r="Q192" s="131">
        <v>2.4000000000000001E-4</v>
      </c>
      <c r="R192" s="131">
        <f t="shared" si="12"/>
        <v>4.8000000000000001E-4</v>
      </c>
      <c r="S192" s="131">
        <v>0</v>
      </c>
      <c r="T192" s="132">
        <f t="shared" si="13"/>
        <v>0</v>
      </c>
      <c r="AR192" s="133" t="s">
        <v>173</v>
      </c>
      <c r="AT192" s="133" t="s">
        <v>122</v>
      </c>
      <c r="AU192" s="133" t="s">
        <v>85</v>
      </c>
      <c r="AY192" s="14" t="s">
        <v>119</v>
      </c>
      <c r="BE192" s="134">
        <f t="shared" si="14"/>
        <v>0</v>
      </c>
      <c r="BF192" s="134">
        <f t="shared" si="15"/>
        <v>0</v>
      </c>
      <c r="BG192" s="134">
        <f t="shared" si="16"/>
        <v>0</v>
      </c>
      <c r="BH192" s="134">
        <f t="shared" si="17"/>
        <v>0</v>
      </c>
      <c r="BI192" s="134">
        <f t="shared" si="18"/>
        <v>0</v>
      </c>
      <c r="BJ192" s="14" t="s">
        <v>18</v>
      </c>
      <c r="BK192" s="134">
        <f t="shared" si="19"/>
        <v>0</v>
      </c>
      <c r="BL192" s="14" t="s">
        <v>173</v>
      </c>
      <c r="BM192" s="133" t="s">
        <v>330</v>
      </c>
    </row>
    <row r="193" spans="2:65" s="1" customFormat="1" ht="24.2" customHeight="1">
      <c r="B193" s="122"/>
      <c r="C193" s="123" t="s">
        <v>331</v>
      </c>
      <c r="D193" s="123" t="s">
        <v>122</v>
      </c>
      <c r="E193" s="124" t="s">
        <v>332</v>
      </c>
      <c r="F193" s="125" t="s">
        <v>333</v>
      </c>
      <c r="G193" s="126" t="s">
        <v>220</v>
      </c>
      <c r="H193" s="127">
        <v>1</v>
      </c>
      <c r="I193" s="128"/>
      <c r="J193" s="128">
        <f t="shared" si="10"/>
        <v>0</v>
      </c>
      <c r="K193" s="125" t="s">
        <v>126</v>
      </c>
      <c r="L193" s="27"/>
      <c r="M193" s="129" t="s">
        <v>1</v>
      </c>
      <c r="N193" s="130" t="s">
        <v>41</v>
      </c>
      <c r="O193" s="131">
        <v>0.35</v>
      </c>
      <c r="P193" s="131">
        <f t="shared" si="11"/>
        <v>0.35</v>
      </c>
      <c r="Q193" s="131">
        <v>8.7000000000000001E-4</v>
      </c>
      <c r="R193" s="131">
        <f t="shared" si="12"/>
        <v>8.7000000000000001E-4</v>
      </c>
      <c r="S193" s="131">
        <v>0</v>
      </c>
      <c r="T193" s="132">
        <f t="shared" si="13"/>
        <v>0</v>
      </c>
      <c r="AR193" s="133" t="s">
        <v>173</v>
      </c>
      <c r="AT193" s="133" t="s">
        <v>122</v>
      </c>
      <c r="AU193" s="133" t="s">
        <v>85</v>
      </c>
      <c r="AY193" s="14" t="s">
        <v>119</v>
      </c>
      <c r="BE193" s="134">
        <f t="shared" si="14"/>
        <v>0</v>
      </c>
      <c r="BF193" s="134">
        <f t="shared" si="15"/>
        <v>0</v>
      </c>
      <c r="BG193" s="134">
        <f t="shared" si="16"/>
        <v>0</v>
      </c>
      <c r="BH193" s="134">
        <f t="shared" si="17"/>
        <v>0</v>
      </c>
      <c r="BI193" s="134">
        <f t="shared" si="18"/>
        <v>0</v>
      </c>
      <c r="BJ193" s="14" t="s">
        <v>18</v>
      </c>
      <c r="BK193" s="134">
        <f t="shared" si="19"/>
        <v>0</v>
      </c>
      <c r="BL193" s="14" t="s">
        <v>173</v>
      </c>
      <c r="BM193" s="133" t="s">
        <v>334</v>
      </c>
    </row>
    <row r="194" spans="2:65" s="1" customFormat="1" ht="24.2" customHeight="1">
      <c r="B194" s="122"/>
      <c r="C194" s="123" t="s">
        <v>335</v>
      </c>
      <c r="D194" s="123" t="s">
        <v>122</v>
      </c>
      <c r="E194" s="124" t="s">
        <v>336</v>
      </c>
      <c r="F194" s="125" t="s">
        <v>337</v>
      </c>
      <c r="G194" s="126" t="s">
        <v>220</v>
      </c>
      <c r="H194" s="127">
        <v>2</v>
      </c>
      <c r="I194" s="128"/>
      <c r="J194" s="128">
        <f t="shared" si="10"/>
        <v>0</v>
      </c>
      <c r="K194" s="125" t="s">
        <v>126</v>
      </c>
      <c r="L194" s="27"/>
      <c r="M194" s="129" t="s">
        <v>1</v>
      </c>
      <c r="N194" s="130" t="s">
        <v>41</v>
      </c>
      <c r="O194" s="131">
        <v>8.2000000000000003E-2</v>
      </c>
      <c r="P194" s="131">
        <f t="shared" si="11"/>
        <v>0.16400000000000001</v>
      </c>
      <c r="Q194" s="131">
        <v>2.2000000000000001E-4</v>
      </c>
      <c r="R194" s="131">
        <f t="shared" si="12"/>
        <v>4.4000000000000002E-4</v>
      </c>
      <c r="S194" s="131">
        <v>0</v>
      </c>
      <c r="T194" s="132">
        <f t="shared" si="13"/>
        <v>0</v>
      </c>
      <c r="AR194" s="133" t="s">
        <v>173</v>
      </c>
      <c r="AT194" s="133" t="s">
        <v>122</v>
      </c>
      <c r="AU194" s="133" t="s">
        <v>85</v>
      </c>
      <c r="AY194" s="14" t="s">
        <v>119</v>
      </c>
      <c r="BE194" s="134">
        <f t="shared" si="14"/>
        <v>0</v>
      </c>
      <c r="BF194" s="134">
        <f t="shared" si="15"/>
        <v>0</v>
      </c>
      <c r="BG194" s="134">
        <f t="shared" si="16"/>
        <v>0</v>
      </c>
      <c r="BH194" s="134">
        <f t="shared" si="17"/>
        <v>0</v>
      </c>
      <c r="BI194" s="134">
        <f t="shared" si="18"/>
        <v>0</v>
      </c>
      <c r="BJ194" s="14" t="s">
        <v>18</v>
      </c>
      <c r="BK194" s="134">
        <f t="shared" si="19"/>
        <v>0</v>
      </c>
      <c r="BL194" s="14" t="s">
        <v>173</v>
      </c>
      <c r="BM194" s="133" t="s">
        <v>338</v>
      </c>
    </row>
    <row r="195" spans="2:65" s="1" customFormat="1" ht="24.2" customHeight="1">
      <c r="B195" s="122"/>
      <c r="C195" s="123" t="s">
        <v>339</v>
      </c>
      <c r="D195" s="123" t="s">
        <v>122</v>
      </c>
      <c r="E195" s="124" t="s">
        <v>340</v>
      </c>
      <c r="F195" s="125" t="s">
        <v>341</v>
      </c>
      <c r="G195" s="126" t="s">
        <v>220</v>
      </c>
      <c r="H195" s="127">
        <v>1</v>
      </c>
      <c r="I195" s="128"/>
      <c r="J195" s="128">
        <f t="shared" si="10"/>
        <v>0</v>
      </c>
      <c r="K195" s="125" t="s">
        <v>126</v>
      </c>
      <c r="L195" s="27"/>
      <c r="M195" s="129" t="s">
        <v>1</v>
      </c>
      <c r="N195" s="130" t="s">
        <v>41</v>
      </c>
      <c r="O195" s="131">
        <v>0.20599999999999999</v>
      </c>
      <c r="P195" s="131">
        <f t="shared" si="11"/>
        <v>0.20599999999999999</v>
      </c>
      <c r="Q195" s="131">
        <v>3.3E-4</v>
      </c>
      <c r="R195" s="131">
        <f t="shared" si="12"/>
        <v>3.3E-4</v>
      </c>
      <c r="S195" s="131">
        <v>0</v>
      </c>
      <c r="T195" s="132">
        <f t="shared" si="13"/>
        <v>0</v>
      </c>
      <c r="AR195" s="133" t="s">
        <v>173</v>
      </c>
      <c r="AT195" s="133" t="s">
        <v>122</v>
      </c>
      <c r="AU195" s="133" t="s">
        <v>85</v>
      </c>
      <c r="AY195" s="14" t="s">
        <v>119</v>
      </c>
      <c r="BE195" s="134">
        <f t="shared" si="14"/>
        <v>0</v>
      </c>
      <c r="BF195" s="134">
        <f t="shared" si="15"/>
        <v>0</v>
      </c>
      <c r="BG195" s="134">
        <f t="shared" si="16"/>
        <v>0</v>
      </c>
      <c r="BH195" s="134">
        <f t="shared" si="17"/>
        <v>0</v>
      </c>
      <c r="BI195" s="134">
        <f t="shared" si="18"/>
        <v>0</v>
      </c>
      <c r="BJ195" s="14" t="s">
        <v>18</v>
      </c>
      <c r="BK195" s="134">
        <f t="shared" si="19"/>
        <v>0</v>
      </c>
      <c r="BL195" s="14" t="s">
        <v>173</v>
      </c>
      <c r="BM195" s="133" t="s">
        <v>342</v>
      </c>
    </row>
    <row r="196" spans="2:65" s="1" customFormat="1" ht="24.2" customHeight="1">
      <c r="B196" s="122"/>
      <c r="C196" s="123" t="s">
        <v>343</v>
      </c>
      <c r="D196" s="123" t="s">
        <v>122</v>
      </c>
      <c r="E196" s="124" t="s">
        <v>344</v>
      </c>
      <c r="F196" s="125" t="s">
        <v>345</v>
      </c>
      <c r="G196" s="126" t="s">
        <v>220</v>
      </c>
      <c r="H196" s="127">
        <v>1</v>
      </c>
      <c r="I196" s="128"/>
      <c r="J196" s="128">
        <f t="shared" si="10"/>
        <v>0</v>
      </c>
      <c r="K196" s="125" t="s">
        <v>126</v>
      </c>
      <c r="L196" s="27"/>
      <c r="M196" s="129" t="s">
        <v>1</v>
      </c>
      <c r="N196" s="130" t="s">
        <v>41</v>
      </c>
      <c r="O196" s="131">
        <v>0.42199999999999999</v>
      </c>
      <c r="P196" s="131">
        <f t="shared" si="11"/>
        <v>0.42199999999999999</v>
      </c>
      <c r="Q196" s="131">
        <v>1.73E-3</v>
      </c>
      <c r="R196" s="131">
        <f t="shared" si="12"/>
        <v>1.73E-3</v>
      </c>
      <c r="S196" s="131">
        <v>0</v>
      </c>
      <c r="T196" s="132">
        <f t="shared" si="13"/>
        <v>0</v>
      </c>
      <c r="AR196" s="133" t="s">
        <v>173</v>
      </c>
      <c r="AT196" s="133" t="s">
        <v>122</v>
      </c>
      <c r="AU196" s="133" t="s">
        <v>85</v>
      </c>
      <c r="AY196" s="14" t="s">
        <v>119</v>
      </c>
      <c r="BE196" s="134">
        <f t="shared" si="14"/>
        <v>0</v>
      </c>
      <c r="BF196" s="134">
        <f t="shared" si="15"/>
        <v>0</v>
      </c>
      <c r="BG196" s="134">
        <f t="shared" si="16"/>
        <v>0</v>
      </c>
      <c r="BH196" s="134">
        <f t="shared" si="17"/>
        <v>0</v>
      </c>
      <c r="BI196" s="134">
        <f t="shared" si="18"/>
        <v>0</v>
      </c>
      <c r="BJ196" s="14" t="s">
        <v>18</v>
      </c>
      <c r="BK196" s="134">
        <f t="shared" si="19"/>
        <v>0</v>
      </c>
      <c r="BL196" s="14" t="s">
        <v>173</v>
      </c>
      <c r="BM196" s="133" t="s">
        <v>346</v>
      </c>
    </row>
    <row r="197" spans="2:65" s="1" customFormat="1" ht="24.2" customHeight="1">
      <c r="B197" s="122"/>
      <c r="C197" s="123" t="s">
        <v>347</v>
      </c>
      <c r="D197" s="123" t="s">
        <v>122</v>
      </c>
      <c r="E197" s="124" t="s">
        <v>348</v>
      </c>
      <c r="F197" s="125" t="s">
        <v>349</v>
      </c>
      <c r="G197" s="126" t="s">
        <v>220</v>
      </c>
      <c r="H197" s="127">
        <v>2</v>
      </c>
      <c r="I197" s="128"/>
      <c r="J197" s="128">
        <f t="shared" si="10"/>
        <v>0</v>
      </c>
      <c r="K197" s="125" t="s">
        <v>126</v>
      </c>
      <c r="L197" s="27"/>
      <c r="M197" s="129" t="s">
        <v>1</v>
      </c>
      <c r="N197" s="130" t="s">
        <v>41</v>
      </c>
      <c r="O197" s="131">
        <v>0.14000000000000001</v>
      </c>
      <c r="P197" s="131">
        <f t="shared" si="11"/>
        <v>0.28000000000000003</v>
      </c>
      <c r="Q197" s="131">
        <v>1.8000000000000001E-4</v>
      </c>
      <c r="R197" s="131">
        <f t="shared" si="12"/>
        <v>3.6000000000000002E-4</v>
      </c>
      <c r="S197" s="131">
        <v>0</v>
      </c>
      <c r="T197" s="132">
        <f t="shared" si="13"/>
        <v>0</v>
      </c>
      <c r="AR197" s="133" t="s">
        <v>173</v>
      </c>
      <c r="AT197" s="133" t="s">
        <v>122</v>
      </c>
      <c r="AU197" s="133" t="s">
        <v>85</v>
      </c>
      <c r="AY197" s="14" t="s">
        <v>119</v>
      </c>
      <c r="BE197" s="134">
        <f t="shared" si="14"/>
        <v>0</v>
      </c>
      <c r="BF197" s="134">
        <f t="shared" si="15"/>
        <v>0</v>
      </c>
      <c r="BG197" s="134">
        <f t="shared" si="16"/>
        <v>0</v>
      </c>
      <c r="BH197" s="134">
        <f t="shared" si="17"/>
        <v>0</v>
      </c>
      <c r="BI197" s="134">
        <f t="shared" si="18"/>
        <v>0</v>
      </c>
      <c r="BJ197" s="14" t="s">
        <v>18</v>
      </c>
      <c r="BK197" s="134">
        <f t="shared" si="19"/>
        <v>0</v>
      </c>
      <c r="BL197" s="14" t="s">
        <v>173</v>
      </c>
      <c r="BM197" s="133" t="s">
        <v>350</v>
      </c>
    </row>
    <row r="198" spans="2:65" s="1" customFormat="1" ht="24.2" customHeight="1">
      <c r="B198" s="122"/>
      <c r="C198" s="123" t="s">
        <v>351</v>
      </c>
      <c r="D198" s="123" t="s">
        <v>122</v>
      </c>
      <c r="E198" s="124" t="s">
        <v>352</v>
      </c>
      <c r="F198" s="125" t="s">
        <v>353</v>
      </c>
      <c r="G198" s="126" t="s">
        <v>220</v>
      </c>
      <c r="H198" s="127">
        <v>2</v>
      </c>
      <c r="I198" s="128"/>
      <c r="J198" s="128">
        <f t="shared" si="10"/>
        <v>0</v>
      </c>
      <c r="K198" s="125" t="s">
        <v>126</v>
      </c>
      <c r="L198" s="27"/>
      <c r="M198" s="129" t="s">
        <v>1</v>
      </c>
      <c r="N198" s="130" t="s">
        <v>41</v>
      </c>
      <c r="O198" s="131">
        <v>0.2</v>
      </c>
      <c r="P198" s="131">
        <f t="shared" si="11"/>
        <v>0.4</v>
      </c>
      <c r="Q198" s="131">
        <v>3.5E-4</v>
      </c>
      <c r="R198" s="131">
        <f t="shared" si="12"/>
        <v>6.9999999999999999E-4</v>
      </c>
      <c r="S198" s="131">
        <v>0</v>
      </c>
      <c r="T198" s="132">
        <f t="shared" si="13"/>
        <v>0</v>
      </c>
      <c r="AR198" s="133" t="s">
        <v>173</v>
      </c>
      <c r="AT198" s="133" t="s">
        <v>122</v>
      </c>
      <c r="AU198" s="133" t="s">
        <v>85</v>
      </c>
      <c r="AY198" s="14" t="s">
        <v>119</v>
      </c>
      <c r="BE198" s="134">
        <f t="shared" si="14"/>
        <v>0</v>
      </c>
      <c r="BF198" s="134">
        <f t="shared" si="15"/>
        <v>0</v>
      </c>
      <c r="BG198" s="134">
        <f t="shared" si="16"/>
        <v>0</v>
      </c>
      <c r="BH198" s="134">
        <f t="shared" si="17"/>
        <v>0</v>
      </c>
      <c r="BI198" s="134">
        <f t="shared" si="18"/>
        <v>0</v>
      </c>
      <c r="BJ198" s="14" t="s">
        <v>18</v>
      </c>
      <c r="BK198" s="134">
        <f t="shared" si="19"/>
        <v>0</v>
      </c>
      <c r="BL198" s="14" t="s">
        <v>173</v>
      </c>
      <c r="BM198" s="133" t="s">
        <v>354</v>
      </c>
    </row>
    <row r="199" spans="2:65" s="1" customFormat="1" ht="24.2" customHeight="1">
      <c r="B199" s="122"/>
      <c r="C199" s="123" t="s">
        <v>355</v>
      </c>
      <c r="D199" s="123" t="s">
        <v>122</v>
      </c>
      <c r="E199" s="124" t="s">
        <v>356</v>
      </c>
      <c r="F199" s="125" t="s">
        <v>357</v>
      </c>
      <c r="G199" s="126" t="s">
        <v>220</v>
      </c>
      <c r="H199" s="127">
        <v>4</v>
      </c>
      <c r="I199" s="128"/>
      <c r="J199" s="128">
        <f t="shared" si="10"/>
        <v>0</v>
      </c>
      <c r="K199" s="125" t="s">
        <v>126</v>
      </c>
      <c r="L199" s="27"/>
      <c r="M199" s="129" t="s">
        <v>1</v>
      </c>
      <c r="N199" s="130" t="s">
        <v>41</v>
      </c>
      <c r="O199" s="131">
        <v>0.41</v>
      </c>
      <c r="P199" s="131">
        <f t="shared" si="11"/>
        <v>1.64</v>
      </c>
      <c r="Q199" s="131">
        <v>1.8600000000000001E-3</v>
      </c>
      <c r="R199" s="131">
        <f t="shared" si="12"/>
        <v>7.4400000000000004E-3</v>
      </c>
      <c r="S199" s="131">
        <v>0</v>
      </c>
      <c r="T199" s="132">
        <f t="shared" si="13"/>
        <v>0</v>
      </c>
      <c r="AR199" s="133" t="s">
        <v>173</v>
      </c>
      <c r="AT199" s="133" t="s">
        <v>122</v>
      </c>
      <c r="AU199" s="133" t="s">
        <v>85</v>
      </c>
      <c r="AY199" s="14" t="s">
        <v>119</v>
      </c>
      <c r="BE199" s="134">
        <f t="shared" si="14"/>
        <v>0</v>
      </c>
      <c r="BF199" s="134">
        <f t="shared" si="15"/>
        <v>0</v>
      </c>
      <c r="BG199" s="134">
        <f t="shared" si="16"/>
        <v>0</v>
      </c>
      <c r="BH199" s="134">
        <f t="shared" si="17"/>
        <v>0</v>
      </c>
      <c r="BI199" s="134">
        <f t="shared" si="18"/>
        <v>0</v>
      </c>
      <c r="BJ199" s="14" t="s">
        <v>18</v>
      </c>
      <c r="BK199" s="134">
        <f t="shared" si="19"/>
        <v>0</v>
      </c>
      <c r="BL199" s="14" t="s">
        <v>173</v>
      </c>
      <c r="BM199" s="133" t="s">
        <v>358</v>
      </c>
    </row>
    <row r="200" spans="2:65" s="1" customFormat="1" ht="24.2" customHeight="1">
      <c r="B200" s="122"/>
      <c r="C200" s="123" t="s">
        <v>359</v>
      </c>
      <c r="D200" s="123" t="s">
        <v>122</v>
      </c>
      <c r="E200" s="124" t="s">
        <v>360</v>
      </c>
      <c r="F200" s="125" t="s">
        <v>361</v>
      </c>
      <c r="G200" s="126" t="s">
        <v>220</v>
      </c>
      <c r="H200" s="127">
        <v>1</v>
      </c>
      <c r="I200" s="128"/>
      <c r="J200" s="128">
        <f t="shared" si="10"/>
        <v>0</v>
      </c>
      <c r="K200" s="125" t="s">
        <v>126</v>
      </c>
      <c r="L200" s="27"/>
      <c r="M200" s="129" t="s">
        <v>1</v>
      </c>
      <c r="N200" s="130" t="s">
        <v>41</v>
      </c>
      <c r="O200" s="131">
        <v>0.25800000000000001</v>
      </c>
      <c r="P200" s="131">
        <f t="shared" si="11"/>
        <v>0.25800000000000001</v>
      </c>
      <c r="Q200" s="131">
        <v>1.4499999999999999E-3</v>
      </c>
      <c r="R200" s="131">
        <f t="shared" si="12"/>
        <v>1.4499999999999999E-3</v>
      </c>
      <c r="S200" s="131">
        <v>0</v>
      </c>
      <c r="T200" s="132">
        <f t="shared" si="13"/>
        <v>0</v>
      </c>
      <c r="AR200" s="133" t="s">
        <v>173</v>
      </c>
      <c r="AT200" s="133" t="s">
        <v>122</v>
      </c>
      <c r="AU200" s="133" t="s">
        <v>85</v>
      </c>
      <c r="AY200" s="14" t="s">
        <v>119</v>
      </c>
      <c r="BE200" s="134">
        <f t="shared" si="14"/>
        <v>0</v>
      </c>
      <c r="BF200" s="134">
        <f t="shared" si="15"/>
        <v>0</v>
      </c>
      <c r="BG200" s="134">
        <f t="shared" si="16"/>
        <v>0</v>
      </c>
      <c r="BH200" s="134">
        <f t="shared" si="17"/>
        <v>0</v>
      </c>
      <c r="BI200" s="134">
        <f t="shared" si="18"/>
        <v>0</v>
      </c>
      <c r="BJ200" s="14" t="s">
        <v>18</v>
      </c>
      <c r="BK200" s="134">
        <f t="shared" si="19"/>
        <v>0</v>
      </c>
      <c r="BL200" s="14" t="s">
        <v>173</v>
      </c>
      <c r="BM200" s="133" t="s">
        <v>362</v>
      </c>
    </row>
    <row r="201" spans="2:65" s="1" customFormat="1" ht="19.5">
      <c r="B201" s="27"/>
      <c r="D201" s="136" t="s">
        <v>184</v>
      </c>
      <c r="F201" s="151" t="s">
        <v>363</v>
      </c>
      <c r="L201" s="27"/>
      <c r="M201" s="152"/>
      <c r="T201" s="51"/>
      <c r="AT201" s="14" t="s">
        <v>184</v>
      </c>
      <c r="AU201" s="14" t="s">
        <v>85</v>
      </c>
    </row>
    <row r="202" spans="2:65" s="1" customFormat="1" ht="24.2" customHeight="1">
      <c r="B202" s="122"/>
      <c r="C202" s="123" t="s">
        <v>364</v>
      </c>
      <c r="D202" s="123" t="s">
        <v>122</v>
      </c>
      <c r="E202" s="124" t="s">
        <v>365</v>
      </c>
      <c r="F202" s="125" t="s">
        <v>366</v>
      </c>
      <c r="G202" s="126" t="s">
        <v>220</v>
      </c>
      <c r="H202" s="127">
        <v>1</v>
      </c>
      <c r="I202" s="128"/>
      <c r="J202" s="128">
        <f>ROUND(I202*H202,2)</f>
        <v>0</v>
      </c>
      <c r="K202" s="125" t="s">
        <v>126</v>
      </c>
      <c r="L202" s="27"/>
      <c r="M202" s="129" t="s">
        <v>1</v>
      </c>
      <c r="N202" s="130" t="s">
        <v>41</v>
      </c>
      <c r="O202" s="131">
        <v>0.433</v>
      </c>
      <c r="P202" s="131">
        <f>O202*H202</f>
        <v>0.433</v>
      </c>
      <c r="Q202" s="131">
        <v>3.7699999999999999E-3</v>
      </c>
      <c r="R202" s="131">
        <f>Q202*H202</f>
        <v>3.7699999999999999E-3</v>
      </c>
      <c r="S202" s="131">
        <v>0</v>
      </c>
      <c r="T202" s="132">
        <f>S202*H202</f>
        <v>0</v>
      </c>
      <c r="AR202" s="133" t="s">
        <v>173</v>
      </c>
      <c r="AT202" s="133" t="s">
        <v>122</v>
      </c>
      <c r="AU202" s="133" t="s">
        <v>85</v>
      </c>
      <c r="AY202" s="14" t="s">
        <v>119</v>
      </c>
      <c r="BE202" s="134">
        <f>IF(N202="základní",J202,0)</f>
        <v>0</v>
      </c>
      <c r="BF202" s="134">
        <f>IF(N202="snížená",J202,0)</f>
        <v>0</v>
      </c>
      <c r="BG202" s="134">
        <f>IF(N202="zákl. přenesená",J202,0)</f>
        <v>0</v>
      </c>
      <c r="BH202" s="134">
        <f>IF(N202="sníž. přenesená",J202,0)</f>
        <v>0</v>
      </c>
      <c r="BI202" s="134">
        <f>IF(N202="nulová",J202,0)</f>
        <v>0</v>
      </c>
      <c r="BJ202" s="14" t="s">
        <v>18</v>
      </c>
      <c r="BK202" s="134">
        <f>ROUND(I202*H202,2)</f>
        <v>0</v>
      </c>
      <c r="BL202" s="14" t="s">
        <v>173</v>
      </c>
      <c r="BM202" s="133" t="s">
        <v>367</v>
      </c>
    </row>
    <row r="203" spans="2:65" s="1" customFormat="1" ht="19.5">
      <c r="B203" s="27"/>
      <c r="D203" s="136" t="s">
        <v>184</v>
      </c>
      <c r="F203" s="151" t="s">
        <v>368</v>
      </c>
      <c r="L203" s="27"/>
      <c r="M203" s="152"/>
      <c r="T203" s="51"/>
      <c r="AT203" s="14" t="s">
        <v>184</v>
      </c>
      <c r="AU203" s="14" t="s">
        <v>85</v>
      </c>
    </row>
    <row r="204" spans="2:65" s="1" customFormat="1" ht="24.2" customHeight="1">
      <c r="B204" s="122"/>
      <c r="C204" s="123" t="s">
        <v>369</v>
      </c>
      <c r="D204" s="123" t="s">
        <v>122</v>
      </c>
      <c r="E204" s="124" t="s">
        <v>370</v>
      </c>
      <c r="F204" s="125" t="s">
        <v>371</v>
      </c>
      <c r="G204" s="126" t="s">
        <v>220</v>
      </c>
      <c r="H204" s="127">
        <v>4</v>
      </c>
      <c r="I204" s="128"/>
      <c r="J204" s="128">
        <f>ROUND(I204*H204,2)</f>
        <v>0</v>
      </c>
      <c r="K204" s="125" t="s">
        <v>126</v>
      </c>
      <c r="L204" s="27"/>
      <c r="M204" s="129" t="s">
        <v>1</v>
      </c>
      <c r="N204" s="130" t="s">
        <v>41</v>
      </c>
      <c r="O204" s="131">
        <v>0.38100000000000001</v>
      </c>
      <c r="P204" s="131">
        <f>O204*H204</f>
        <v>1.524</v>
      </c>
      <c r="Q204" s="131">
        <v>5.2999999999999998E-4</v>
      </c>
      <c r="R204" s="131">
        <f>Q204*H204</f>
        <v>2.1199999999999999E-3</v>
      </c>
      <c r="S204" s="131">
        <v>0</v>
      </c>
      <c r="T204" s="132">
        <f>S204*H204</f>
        <v>0</v>
      </c>
      <c r="AR204" s="133" t="s">
        <v>173</v>
      </c>
      <c r="AT204" s="133" t="s">
        <v>122</v>
      </c>
      <c r="AU204" s="133" t="s">
        <v>85</v>
      </c>
      <c r="AY204" s="14" t="s">
        <v>119</v>
      </c>
      <c r="BE204" s="134">
        <f>IF(N204="základní",J204,0)</f>
        <v>0</v>
      </c>
      <c r="BF204" s="134">
        <f>IF(N204="snížená",J204,0)</f>
        <v>0</v>
      </c>
      <c r="BG204" s="134">
        <f>IF(N204="zákl. přenesená",J204,0)</f>
        <v>0</v>
      </c>
      <c r="BH204" s="134">
        <f>IF(N204="sníž. přenesená",J204,0)</f>
        <v>0</v>
      </c>
      <c r="BI204" s="134">
        <f>IF(N204="nulová",J204,0)</f>
        <v>0</v>
      </c>
      <c r="BJ204" s="14" t="s">
        <v>18</v>
      </c>
      <c r="BK204" s="134">
        <f>ROUND(I204*H204,2)</f>
        <v>0</v>
      </c>
      <c r="BL204" s="14" t="s">
        <v>173</v>
      </c>
      <c r="BM204" s="133" t="s">
        <v>372</v>
      </c>
    </row>
    <row r="205" spans="2:65" s="1" customFormat="1" ht="29.25">
      <c r="B205" s="27"/>
      <c r="D205" s="136" t="s">
        <v>184</v>
      </c>
      <c r="F205" s="151" t="s">
        <v>373</v>
      </c>
      <c r="L205" s="27"/>
      <c r="M205" s="152"/>
      <c r="T205" s="51"/>
      <c r="AT205" s="14" t="s">
        <v>184</v>
      </c>
      <c r="AU205" s="14" t="s">
        <v>85</v>
      </c>
    </row>
    <row r="206" spans="2:65" s="1" customFormat="1" ht="16.5" customHeight="1">
      <c r="B206" s="122"/>
      <c r="C206" s="123" t="s">
        <v>374</v>
      </c>
      <c r="D206" s="123" t="s">
        <v>122</v>
      </c>
      <c r="E206" s="124" t="s">
        <v>375</v>
      </c>
      <c r="F206" s="125" t="s">
        <v>376</v>
      </c>
      <c r="G206" s="126" t="s">
        <v>220</v>
      </c>
      <c r="H206" s="127">
        <v>4</v>
      </c>
      <c r="I206" s="128"/>
      <c r="J206" s="128">
        <f>ROUND(I206*H206,2)</f>
        <v>0</v>
      </c>
      <c r="K206" s="125" t="s">
        <v>126</v>
      </c>
      <c r="L206" s="27"/>
      <c r="M206" s="129" t="s">
        <v>1</v>
      </c>
      <c r="N206" s="130" t="s">
        <v>41</v>
      </c>
      <c r="O206" s="131">
        <v>1.329</v>
      </c>
      <c r="P206" s="131">
        <f>O206*H206</f>
        <v>5.3159999999999998</v>
      </c>
      <c r="Q206" s="131">
        <v>3.1199999999999999E-3</v>
      </c>
      <c r="R206" s="131">
        <f>Q206*H206</f>
        <v>1.248E-2</v>
      </c>
      <c r="S206" s="131">
        <v>0</v>
      </c>
      <c r="T206" s="132">
        <f>S206*H206</f>
        <v>0</v>
      </c>
      <c r="AR206" s="133" t="s">
        <v>173</v>
      </c>
      <c r="AT206" s="133" t="s">
        <v>122</v>
      </c>
      <c r="AU206" s="133" t="s">
        <v>85</v>
      </c>
      <c r="AY206" s="14" t="s">
        <v>119</v>
      </c>
      <c r="BE206" s="134">
        <f>IF(N206="základní",J206,0)</f>
        <v>0</v>
      </c>
      <c r="BF206" s="134">
        <f>IF(N206="snížená",J206,0)</f>
        <v>0</v>
      </c>
      <c r="BG206" s="134">
        <f>IF(N206="zákl. přenesená",J206,0)</f>
        <v>0</v>
      </c>
      <c r="BH206" s="134">
        <f>IF(N206="sníž. přenesená",J206,0)</f>
        <v>0</v>
      </c>
      <c r="BI206" s="134">
        <f>IF(N206="nulová",J206,0)</f>
        <v>0</v>
      </c>
      <c r="BJ206" s="14" t="s">
        <v>18</v>
      </c>
      <c r="BK206" s="134">
        <f>ROUND(I206*H206,2)</f>
        <v>0</v>
      </c>
      <c r="BL206" s="14" t="s">
        <v>173</v>
      </c>
      <c r="BM206" s="133" t="s">
        <v>377</v>
      </c>
    </row>
    <row r="207" spans="2:65" s="1" customFormat="1" ht="24.2" customHeight="1">
      <c r="B207" s="122"/>
      <c r="C207" s="123" t="s">
        <v>378</v>
      </c>
      <c r="D207" s="123" t="s">
        <v>122</v>
      </c>
      <c r="E207" s="124" t="s">
        <v>379</v>
      </c>
      <c r="F207" s="125" t="s">
        <v>380</v>
      </c>
      <c r="G207" s="126" t="s">
        <v>220</v>
      </c>
      <c r="H207" s="127">
        <v>1</v>
      </c>
      <c r="I207" s="128"/>
      <c r="J207" s="128">
        <f>ROUND(I207*H207,2)</f>
        <v>0</v>
      </c>
      <c r="K207" s="125" t="s">
        <v>126</v>
      </c>
      <c r="L207" s="27"/>
      <c r="M207" s="129" t="s">
        <v>1</v>
      </c>
      <c r="N207" s="130" t="s">
        <v>41</v>
      </c>
      <c r="O207" s="131">
        <v>0.433</v>
      </c>
      <c r="P207" s="131">
        <f>O207*H207</f>
        <v>0.433</v>
      </c>
      <c r="Q207" s="131">
        <v>1.47E-3</v>
      </c>
      <c r="R207" s="131">
        <f>Q207*H207</f>
        <v>1.47E-3</v>
      </c>
      <c r="S207" s="131">
        <v>0</v>
      </c>
      <c r="T207" s="132">
        <f>S207*H207</f>
        <v>0</v>
      </c>
      <c r="AR207" s="133" t="s">
        <v>173</v>
      </c>
      <c r="AT207" s="133" t="s">
        <v>122</v>
      </c>
      <c r="AU207" s="133" t="s">
        <v>85</v>
      </c>
      <c r="AY207" s="14" t="s">
        <v>119</v>
      </c>
      <c r="BE207" s="134">
        <f>IF(N207="základní",J207,0)</f>
        <v>0</v>
      </c>
      <c r="BF207" s="134">
        <f>IF(N207="snížená",J207,0)</f>
        <v>0</v>
      </c>
      <c r="BG207" s="134">
        <f>IF(N207="zákl. přenesená",J207,0)</f>
        <v>0</v>
      </c>
      <c r="BH207" s="134">
        <f>IF(N207="sníž. přenesená",J207,0)</f>
        <v>0</v>
      </c>
      <c r="BI207" s="134">
        <f>IF(N207="nulová",J207,0)</f>
        <v>0</v>
      </c>
      <c r="BJ207" s="14" t="s">
        <v>18</v>
      </c>
      <c r="BK207" s="134">
        <f>ROUND(I207*H207,2)</f>
        <v>0</v>
      </c>
      <c r="BL207" s="14" t="s">
        <v>173</v>
      </c>
      <c r="BM207" s="133" t="s">
        <v>381</v>
      </c>
    </row>
    <row r="208" spans="2:65" s="1" customFormat="1" ht="19.5">
      <c r="B208" s="27"/>
      <c r="D208" s="136" t="s">
        <v>184</v>
      </c>
      <c r="F208" s="151" t="s">
        <v>382</v>
      </c>
      <c r="L208" s="27"/>
      <c r="M208" s="152"/>
      <c r="T208" s="51"/>
      <c r="AT208" s="14" t="s">
        <v>184</v>
      </c>
      <c r="AU208" s="14" t="s">
        <v>85</v>
      </c>
    </row>
    <row r="209" spans="2:65" s="1" customFormat="1" ht="24.2" customHeight="1">
      <c r="B209" s="122"/>
      <c r="C209" s="123" t="s">
        <v>383</v>
      </c>
      <c r="D209" s="123" t="s">
        <v>122</v>
      </c>
      <c r="E209" s="124" t="s">
        <v>384</v>
      </c>
      <c r="F209" s="125" t="s">
        <v>385</v>
      </c>
      <c r="G209" s="126" t="s">
        <v>220</v>
      </c>
      <c r="H209" s="127">
        <v>1</v>
      </c>
      <c r="I209" s="128"/>
      <c r="J209" s="128">
        <f>ROUND(I209*H209,2)</f>
        <v>0</v>
      </c>
      <c r="K209" s="125" t="s">
        <v>126</v>
      </c>
      <c r="L209" s="27"/>
      <c r="M209" s="129" t="s">
        <v>1</v>
      </c>
      <c r="N209" s="130" t="s">
        <v>41</v>
      </c>
      <c r="O209" s="131">
        <v>0.20599999999999999</v>
      </c>
      <c r="P209" s="131">
        <f>O209*H209</f>
        <v>0.20599999999999999</v>
      </c>
      <c r="Q209" s="131">
        <v>8.4999999999999995E-4</v>
      </c>
      <c r="R209" s="131">
        <f>Q209*H209</f>
        <v>8.4999999999999995E-4</v>
      </c>
      <c r="S209" s="131">
        <v>0</v>
      </c>
      <c r="T209" s="132">
        <f>S209*H209</f>
        <v>0</v>
      </c>
      <c r="AR209" s="133" t="s">
        <v>173</v>
      </c>
      <c r="AT209" s="133" t="s">
        <v>122</v>
      </c>
      <c r="AU209" s="133" t="s">
        <v>85</v>
      </c>
      <c r="AY209" s="14" t="s">
        <v>119</v>
      </c>
      <c r="BE209" s="134">
        <f>IF(N209="základní",J209,0)</f>
        <v>0</v>
      </c>
      <c r="BF209" s="134">
        <f>IF(N209="snížená",J209,0)</f>
        <v>0</v>
      </c>
      <c r="BG209" s="134">
        <f>IF(N209="zákl. přenesená",J209,0)</f>
        <v>0</v>
      </c>
      <c r="BH209" s="134">
        <f>IF(N209="sníž. přenesená",J209,0)</f>
        <v>0</v>
      </c>
      <c r="BI209" s="134">
        <f>IF(N209="nulová",J209,0)</f>
        <v>0</v>
      </c>
      <c r="BJ209" s="14" t="s">
        <v>18</v>
      </c>
      <c r="BK209" s="134">
        <f>ROUND(I209*H209,2)</f>
        <v>0</v>
      </c>
      <c r="BL209" s="14" t="s">
        <v>173</v>
      </c>
      <c r="BM209" s="133" t="s">
        <v>386</v>
      </c>
    </row>
    <row r="210" spans="2:65" s="1" customFormat="1" ht="24.2" customHeight="1">
      <c r="B210" s="122"/>
      <c r="C210" s="123" t="s">
        <v>387</v>
      </c>
      <c r="D210" s="123" t="s">
        <v>122</v>
      </c>
      <c r="E210" s="124" t="s">
        <v>388</v>
      </c>
      <c r="F210" s="125" t="s">
        <v>389</v>
      </c>
      <c r="G210" s="126" t="s">
        <v>209</v>
      </c>
      <c r="H210" s="127">
        <v>500.1</v>
      </c>
      <c r="I210" s="128"/>
      <c r="J210" s="128">
        <f>ROUND(I210*H210,2)</f>
        <v>0</v>
      </c>
      <c r="K210" s="125" t="s">
        <v>126</v>
      </c>
      <c r="L210" s="27"/>
      <c r="M210" s="129" t="s">
        <v>1</v>
      </c>
      <c r="N210" s="130" t="s">
        <v>41</v>
      </c>
      <c r="O210" s="131">
        <v>0</v>
      </c>
      <c r="P210" s="131">
        <f>O210*H210</f>
        <v>0</v>
      </c>
      <c r="Q210" s="131">
        <v>0</v>
      </c>
      <c r="R210" s="131">
        <f>Q210*H210</f>
        <v>0</v>
      </c>
      <c r="S210" s="131">
        <v>0</v>
      </c>
      <c r="T210" s="132">
        <f>S210*H210</f>
        <v>0</v>
      </c>
      <c r="AR210" s="133" t="s">
        <v>173</v>
      </c>
      <c r="AT210" s="133" t="s">
        <v>122</v>
      </c>
      <c r="AU210" s="133" t="s">
        <v>85</v>
      </c>
      <c r="AY210" s="14" t="s">
        <v>119</v>
      </c>
      <c r="BE210" s="134">
        <f>IF(N210="základní",J210,0)</f>
        <v>0</v>
      </c>
      <c r="BF210" s="134">
        <f>IF(N210="snížená",J210,0)</f>
        <v>0</v>
      </c>
      <c r="BG210" s="134">
        <f>IF(N210="zákl. přenesená",J210,0)</f>
        <v>0</v>
      </c>
      <c r="BH210" s="134">
        <f>IF(N210="sníž. přenesená",J210,0)</f>
        <v>0</v>
      </c>
      <c r="BI210" s="134">
        <f>IF(N210="nulová",J210,0)</f>
        <v>0</v>
      </c>
      <c r="BJ210" s="14" t="s">
        <v>18</v>
      </c>
      <c r="BK210" s="134">
        <f>ROUND(I210*H210,2)</f>
        <v>0</v>
      </c>
      <c r="BL210" s="14" t="s">
        <v>173</v>
      </c>
      <c r="BM210" s="133" t="s">
        <v>390</v>
      </c>
    </row>
    <row r="211" spans="2:65" s="1" customFormat="1" ht="24.2" customHeight="1">
      <c r="B211" s="122"/>
      <c r="C211" s="123" t="s">
        <v>391</v>
      </c>
      <c r="D211" s="123" t="s">
        <v>122</v>
      </c>
      <c r="E211" s="124" t="s">
        <v>392</v>
      </c>
      <c r="F211" s="125" t="s">
        <v>393</v>
      </c>
      <c r="G211" s="126" t="s">
        <v>209</v>
      </c>
      <c r="H211" s="127">
        <v>500.1</v>
      </c>
      <c r="I211" s="128"/>
      <c r="J211" s="128">
        <f>ROUND(I211*H211,2)</f>
        <v>0</v>
      </c>
      <c r="K211" s="125" t="s">
        <v>126</v>
      </c>
      <c r="L211" s="27"/>
      <c r="M211" s="129" t="s">
        <v>1</v>
      </c>
      <c r="N211" s="130" t="s">
        <v>41</v>
      </c>
      <c r="O211" s="131">
        <v>0</v>
      </c>
      <c r="P211" s="131">
        <f>O211*H211</f>
        <v>0</v>
      </c>
      <c r="Q211" s="131">
        <v>0</v>
      </c>
      <c r="R211" s="131">
        <f>Q211*H211</f>
        <v>0</v>
      </c>
      <c r="S211" s="131">
        <v>0</v>
      </c>
      <c r="T211" s="132">
        <f>S211*H211</f>
        <v>0</v>
      </c>
      <c r="AR211" s="133" t="s">
        <v>173</v>
      </c>
      <c r="AT211" s="133" t="s">
        <v>122</v>
      </c>
      <c r="AU211" s="133" t="s">
        <v>85</v>
      </c>
      <c r="AY211" s="14" t="s">
        <v>119</v>
      </c>
      <c r="BE211" s="134">
        <f>IF(N211="základní",J211,0)</f>
        <v>0</v>
      </c>
      <c r="BF211" s="134">
        <f>IF(N211="snížená",J211,0)</f>
        <v>0</v>
      </c>
      <c r="BG211" s="134">
        <f>IF(N211="zákl. přenesená",J211,0)</f>
        <v>0</v>
      </c>
      <c r="BH211" s="134">
        <f>IF(N211="sníž. přenesená",J211,0)</f>
        <v>0</v>
      </c>
      <c r="BI211" s="134">
        <f>IF(N211="nulová",J211,0)</f>
        <v>0</v>
      </c>
      <c r="BJ211" s="14" t="s">
        <v>18</v>
      </c>
      <c r="BK211" s="134">
        <f>ROUND(I211*H211,2)</f>
        <v>0</v>
      </c>
      <c r="BL211" s="14" t="s">
        <v>173</v>
      </c>
      <c r="BM211" s="133" t="s">
        <v>394</v>
      </c>
    </row>
    <row r="212" spans="2:65" s="11" customFormat="1" ht="22.9" customHeight="1">
      <c r="B212" s="111"/>
      <c r="D212" s="112" t="s">
        <v>75</v>
      </c>
      <c r="E212" s="120" t="s">
        <v>395</v>
      </c>
      <c r="F212" s="120" t="s">
        <v>396</v>
      </c>
      <c r="J212" s="121">
        <f>BK212</f>
        <v>0</v>
      </c>
      <c r="L212" s="111"/>
      <c r="M212" s="115"/>
      <c r="P212" s="116">
        <f>SUM(P213:P218)</f>
        <v>15</v>
      </c>
      <c r="R212" s="116">
        <f>SUM(R213:R218)</f>
        <v>0.01</v>
      </c>
      <c r="T212" s="117">
        <f>SUM(T213:T218)</f>
        <v>0</v>
      </c>
      <c r="AR212" s="112" t="s">
        <v>85</v>
      </c>
      <c r="AT212" s="118" t="s">
        <v>75</v>
      </c>
      <c r="AU212" s="118" t="s">
        <v>18</v>
      </c>
      <c r="AY212" s="112" t="s">
        <v>119</v>
      </c>
      <c r="BK212" s="119">
        <f>SUM(BK213:BK218)</f>
        <v>0</v>
      </c>
    </row>
    <row r="213" spans="2:65" s="1" customFormat="1" ht="24.2" customHeight="1">
      <c r="B213" s="122"/>
      <c r="C213" s="123" t="s">
        <v>397</v>
      </c>
      <c r="D213" s="123" t="s">
        <v>122</v>
      </c>
      <c r="E213" s="124" t="s">
        <v>398</v>
      </c>
      <c r="F213" s="125" t="s">
        <v>399</v>
      </c>
      <c r="G213" s="126" t="s">
        <v>400</v>
      </c>
      <c r="H213" s="127">
        <v>200</v>
      </c>
      <c r="I213" s="128"/>
      <c r="J213" s="128">
        <f>ROUND(I213*H213,2)</f>
        <v>0</v>
      </c>
      <c r="K213" s="125" t="s">
        <v>126</v>
      </c>
      <c r="L213" s="27"/>
      <c r="M213" s="129" t="s">
        <v>1</v>
      </c>
      <c r="N213" s="130" t="s">
        <v>41</v>
      </c>
      <c r="O213" s="131">
        <v>7.4999999999999997E-2</v>
      </c>
      <c r="P213" s="131">
        <f>O213*H213</f>
        <v>15</v>
      </c>
      <c r="Q213" s="131">
        <v>5.0000000000000002E-5</v>
      </c>
      <c r="R213" s="131">
        <f>Q213*H213</f>
        <v>0.01</v>
      </c>
      <c r="S213" s="131">
        <v>0</v>
      </c>
      <c r="T213" s="132">
        <f>S213*H213</f>
        <v>0</v>
      </c>
      <c r="AR213" s="133" t="s">
        <v>173</v>
      </c>
      <c r="AT213" s="133" t="s">
        <v>122</v>
      </c>
      <c r="AU213" s="133" t="s">
        <v>85</v>
      </c>
      <c r="AY213" s="14" t="s">
        <v>119</v>
      </c>
      <c r="BE213" s="134">
        <f>IF(N213="základní",J213,0)</f>
        <v>0</v>
      </c>
      <c r="BF213" s="134">
        <f>IF(N213="snížená",J213,0)</f>
        <v>0</v>
      </c>
      <c r="BG213" s="134">
        <f>IF(N213="zákl. přenesená",J213,0)</f>
        <v>0</v>
      </c>
      <c r="BH213" s="134">
        <f>IF(N213="sníž. přenesená",J213,0)</f>
        <v>0</v>
      </c>
      <c r="BI213" s="134">
        <f>IF(N213="nulová",J213,0)</f>
        <v>0</v>
      </c>
      <c r="BJ213" s="14" t="s">
        <v>18</v>
      </c>
      <c r="BK213" s="134">
        <f>ROUND(I213*H213,2)</f>
        <v>0</v>
      </c>
      <c r="BL213" s="14" t="s">
        <v>173</v>
      </c>
      <c r="BM213" s="133" t="s">
        <v>401</v>
      </c>
    </row>
    <row r="214" spans="2:65" s="1" customFormat="1" ht="16.5" customHeight="1">
      <c r="B214" s="122"/>
      <c r="C214" s="123" t="s">
        <v>402</v>
      </c>
      <c r="D214" s="123" t="s">
        <v>122</v>
      </c>
      <c r="E214" s="124" t="s">
        <v>403</v>
      </c>
      <c r="F214" s="125" t="s">
        <v>404</v>
      </c>
      <c r="G214" s="126" t="s">
        <v>228</v>
      </c>
      <c r="H214" s="127">
        <v>1</v>
      </c>
      <c r="I214" s="128"/>
      <c r="J214" s="128">
        <f>ROUND(I214*H214,2)</f>
        <v>0</v>
      </c>
      <c r="K214" s="125" t="s">
        <v>1</v>
      </c>
      <c r="L214" s="27"/>
      <c r="M214" s="129" t="s">
        <v>1</v>
      </c>
      <c r="N214" s="130" t="s">
        <v>41</v>
      </c>
      <c r="O214" s="131">
        <v>0</v>
      </c>
      <c r="P214" s="131">
        <f>O214*H214</f>
        <v>0</v>
      </c>
      <c r="Q214" s="131">
        <v>0</v>
      </c>
      <c r="R214" s="131">
        <f>Q214*H214</f>
        <v>0</v>
      </c>
      <c r="S214" s="131">
        <v>0</v>
      </c>
      <c r="T214" s="132">
        <f>S214*H214</f>
        <v>0</v>
      </c>
      <c r="AR214" s="133" t="s">
        <v>405</v>
      </c>
      <c r="AT214" s="133" t="s">
        <v>122</v>
      </c>
      <c r="AU214" s="133" t="s">
        <v>85</v>
      </c>
      <c r="AY214" s="14" t="s">
        <v>119</v>
      </c>
      <c r="BE214" s="134">
        <f>IF(N214="základní",J214,0)</f>
        <v>0</v>
      </c>
      <c r="BF214" s="134">
        <f>IF(N214="snížená",J214,0)</f>
        <v>0</v>
      </c>
      <c r="BG214" s="134">
        <f>IF(N214="zákl. přenesená",J214,0)</f>
        <v>0</v>
      </c>
      <c r="BH214" s="134">
        <f>IF(N214="sníž. přenesená",J214,0)</f>
        <v>0</v>
      </c>
      <c r="BI214" s="134">
        <f>IF(N214="nulová",J214,0)</f>
        <v>0</v>
      </c>
      <c r="BJ214" s="14" t="s">
        <v>18</v>
      </c>
      <c r="BK214" s="134">
        <f>ROUND(I214*H214,2)</f>
        <v>0</v>
      </c>
      <c r="BL214" s="14" t="s">
        <v>405</v>
      </c>
      <c r="BM214" s="133" t="s">
        <v>406</v>
      </c>
    </row>
    <row r="215" spans="2:65" s="1" customFormat="1" ht="58.5">
      <c r="B215" s="27"/>
      <c r="D215" s="136" t="s">
        <v>184</v>
      </c>
      <c r="F215" s="151" t="s">
        <v>407</v>
      </c>
      <c r="L215" s="27"/>
      <c r="M215" s="152"/>
      <c r="T215" s="51"/>
      <c r="AT215" s="14" t="s">
        <v>184</v>
      </c>
      <c r="AU215" s="14" t="s">
        <v>85</v>
      </c>
    </row>
    <row r="216" spans="2:65" s="1" customFormat="1" ht="16.5" customHeight="1">
      <c r="B216" s="122"/>
      <c r="C216" s="142" t="s">
        <v>408</v>
      </c>
      <c r="D216" s="142" t="s">
        <v>179</v>
      </c>
      <c r="E216" s="143" t="s">
        <v>409</v>
      </c>
      <c r="F216" s="144" t="s">
        <v>410</v>
      </c>
      <c r="G216" s="145" t="s">
        <v>400</v>
      </c>
      <c r="H216" s="146">
        <v>200</v>
      </c>
      <c r="I216" s="147"/>
      <c r="J216" s="147">
        <f>ROUND(I216*H216,2)</f>
        <v>0</v>
      </c>
      <c r="K216" s="144" t="s">
        <v>1</v>
      </c>
      <c r="L216" s="148"/>
      <c r="M216" s="149" t="s">
        <v>1</v>
      </c>
      <c r="N216" s="150" t="s">
        <v>41</v>
      </c>
      <c r="O216" s="131">
        <v>0</v>
      </c>
      <c r="P216" s="131">
        <f>O216*H216</f>
        <v>0</v>
      </c>
      <c r="Q216" s="131">
        <v>0</v>
      </c>
      <c r="R216" s="131">
        <f>Q216*H216</f>
        <v>0</v>
      </c>
      <c r="S216" s="131">
        <v>0</v>
      </c>
      <c r="T216" s="132">
        <f>S216*H216</f>
        <v>0</v>
      </c>
      <c r="AR216" s="133" t="s">
        <v>182</v>
      </c>
      <c r="AT216" s="133" t="s">
        <v>179</v>
      </c>
      <c r="AU216" s="133" t="s">
        <v>85</v>
      </c>
      <c r="AY216" s="14" t="s">
        <v>119</v>
      </c>
      <c r="BE216" s="134">
        <f>IF(N216="základní",J216,0)</f>
        <v>0</v>
      </c>
      <c r="BF216" s="134">
        <f>IF(N216="snížená",J216,0)</f>
        <v>0</v>
      </c>
      <c r="BG216" s="134">
        <f>IF(N216="zákl. přenesená",J216,0)</f>
        <v>0</v>
      </c>
      <c r="BH216" s="134">
        <f>IF(N216="sníž. přenesená",J216,0)</f>
        <v>0</v>
      </c>
      <c r="BI216" s="134">
        <f>IF(N216="nulová",J216,0)</f>
        <v>0</v>
      </c>
      <c r="BJ216" s="14" t="s">
        <v>18</v>
      </c>
      <c r="BK216" s="134">
        <f>ROUND(I216*H216,2)</f>
        <v>0</v>
      </c>
      <c r="BL216" s="14" t="s">
        <v>173</v>
      </c>
      <c r="BM216" s="133" t="s">
        <v>411</v>
      </c>
    </row>
    <row r="217" spans="2:65" s="1" customFormat="1" ht="24.2" customHeight="1">
      <c r="B217" s="122"/>
      <c r="C217" s="123" t="s">
        <v>412</v>
      </c>
      <c r="D217" s="123" t="s">
        <v>122</v>
      </c>
      <c r="E217" s="124" t="s">
        <v>413</v>
      </c>
      <c r="F217" s="125" t="s">
        <v>414</v>
      </c>
      <c r="G217" s="126" t="s">
        <v>209</v>
      </c>
      <c r="H217" s="127">
        <v>424</v>
      </c>
      <c r="I217" s="128"/>
      <c r="J217" s="128">
        <f>ROUND(I217*H217,2)</f>
        <v>0</v>
      </c>
      <c r="K217" s="125" t="s">
        <v>126</v>
      </c>
      <c r="L217" s="27"/>
      <c r="M217" s="129" t="s">
        <v>1</v>
      </c>
      <c r="N217" s="130" t="s">
        <v>41</v>
      </c>
      <c r="O217" s="131">
        <v>0</v>
      </c>
      <c r="P217" s="131">
        <f>O217*H217</f>
        <v>0</v>
      </c>
      <c r="Q217" s="131">
        <v>0</v>
      </c>
      <c r="R217" s="131">
        <f>Q217*H217</f>
        <v>0</v>
      </c>
      <c r="S217" s="131">
        <v>0</v>
      </c>
      <c r="T217" s="132">
        <f>S217*H217</f>
        <v>0</v>
      </c>
      <c r="AR217" s="133" t="s">
        <v>173</v>
      </c>
      <c r="AT217" s="133" t="s">
        <v>122</v>
      </c>
      <c r="AU217" s="133" t="s">
        <v>85</v>
      </c>
      <c r="AY217" s="14" t="s">
        <v>119</v>
      </c>
      <c r="BE217" s="134">
        <f>IF(N217="základní",J217,0)</f>
        <v>0</v>
      </c>
      <c r="BF217" s="134">
        <f>IF(N217="snížená",J217,0)</f>
        <v>0</v>
      </c>
      <c r="BG217" s="134">
        <f>IF(N217="zákl. přenesená",J217,0)</f>
        <v>0</v>
      </c>
      <c r="BH217" s="134">
        <f>IF(N217="sníž. přenesená",J217,0)</f>
        <v>0</v>
      </c>
      <c r="BI217" s="134">
        <f>IF(N217="nulová",J217,0)</f>
        <v>0</v>
      </c>
      <c r="BJ217" s="14" t="s">
        <v>18</v>
      </c>
      <c r="BK217" s="134">
        <f>ROUND(I217*H217,2)</f>
        <v>0</v>
      </c>
      <c r="BL217" s="14" t="s">
        <v>173</v>
      </c>
      <c r="BM217" s="133" t="s">
        <v>415</v>
      </c>
    </row>
    <row r="218" spans="2:65" s="1" customFormat="1" ht="33" customHeight="1">
      <c r="B218" s="122"/>
      <c r="C218" s="123" t="s">
        <v>416</v>
      </c>
      <c r="D218" s="123" t="s">
        <v>122</v>
      </c>
      <c r="E218" s="124" t="s">
        <v>417</v>
      </c>
      <c r="F218" s="125" t="s">
        <v>418</v>
      </c>
      <c r="G218" s="126" t="s">
        <v>209</v>
      </c>
      <c r="H218" s="127">
        <v>424</v>
      </c>
      <c r="I218" s="128"/>
      <c r="J218" s="128">
        <f>ROUND(I218*H218,2)</f>
        <v>0</v>
      </c>
      <c r="K218" s="125" t="s">
        <v>126</v>
      </c>
      <c r="L218" s="27"/>
      <c r="M218" s="129" t="s">
        <v>1</v>
      </c>
      <c r="N218" s="130" t="s">
        <v>41</v>
      </c>
      <c r="O218" s="131">
        <v>0</v>
      </c>
      <c r="P218" s="131">
        <f>O218*H218</f>
        <v>0</v>
      </c>
      <c r="Q218" s="131">
        <v>0</v>
      </c>
      <c r="R218" s="131">
        <f>Q218*H218</f>
        <v>0</v>
      </c>
      <c r="S218" s="131">
        <v>0</v>
      </c>
      <c r="T218" s="132">
        <f>S218*H218</f>
        <v>0</v>
      </c>
      <c r="AR218" s="133" t="s">
        <v>173</v>
      </c>
      <c r="AT218" s="133" t="s">
        <v>122</v>
      </c>
      <c r="AU218" s="133" t="s">
        <v>85</v>
      </c>
      <c r="AY218" s="14" t="s">
        <v>119</v>
      </c>
      <c r="BE218" s="134">
        <f>IF(N218="základní",J218,0)</f>
        <v>0</v>
      </c>
      <c r="BF218" s="134">
        <f>IF(N218="snížená",J218,0)</f>
        <v>0</v>
      </c>
      <c r="BG218" s="134">
        <f>IF(N218="zákl. přenesená",J218,0)</f>
        <v>0</v>
      </c>
      <c r="BH218" s="134">
        <f>IF(N218="sníž. přenesená",J218,0)</f>
        <v>0</v>
      </c>
      <c r="BI218" s="134">
        <f>IF(N218="nulová",J218,0)</f>
        <v>0</v>
      </c>
      <c r="BJ218" s="14" t="s">
        <v>18</v>
      </c>
      <c r="BK218" s="134">
        <f>ROUND(I218*H218,2)</f>
        <v>0</v>
      </c>
      <c r="BL218" s="14" t="s">
        <v>173</v>
      </c>
      <c r="BM218" s="133" t="s">
        <v>419</v>
      </c>
    </row>
    <row r="219" spans="2:65" s="11" customFormat="1" ht="22.9" customHeight="1">
      <c r="B219" s="111"/>
      <c r="D219" s="112" t="s">
        <v>75</v>
      </c>
      <c r="E219" s="120" t="s">
        <v>420</v>
      </c>
      <c r="F219" s="120" t="s">
        <v>421</v>
      </c>
      <c r="J219" s="121">
        <f>BK219</f>
        <v>0</v>
      </c>
      <c r="L219" s="111"/>
      <c r="M219" s="115"/>
      <c r="P219" s="116">
        <f>SUM(P220:P221)</f>
        <v>5.6319999999999997</v>
      </c>
      <c r="R219" s="116">
        <f>SUM(R220:R221)</f>
        <v>3.2000000000000002E-3</v>
      </c>
      <c r="T219" s="117">
        <f>SUM(T220:T221)</f>
        <v>0</v>
      </c>
      <c r="AR219" s="112" t="s">
        <v>85</v>
      </c>
      <c r="AT219" s="118" t="s">
        <v>75</v>
      </c>
      <c r="AU219" s="118" t="s">
        <v>18</v>
      </c>
      <c r="AY219" s="112" t="s">
        <v>119</v>
      </c>
      <c r="BK219" s="119">
        <f>SUM(BK220:BK221)</f>
        <v>0</v>
      </c>
    </row>
    <row r="220" spans="2:65" s="1" customFormat="1" ht="24.2" customHeight="1">
      <c r="B220" s="122"/>
      <c r="C220" s="123" t="s">
        <v>422</v>
      </c>
      <c r="D220" s="123" t="s">
        <v>122</v>
      </c>
      <c r="E220" s="124" t="s">
        <v>423</v>
      </c>
      <c r="F220" s="125" t="s">
        <v>424</v>
      </c>
      <c r="G220" s="126" t="s">
        <v>141</v>
      </c>
      <c r="H220" s="127">
        <v>64</v>
      </c>
      <c r="I220" s="128"/>
      <c r="J220" s="128">
        <f>ROUND(I220*H220,2)</f>
        <v>0</v>
      </c>
      <c r="K220" s="125" t="s">
        <v>126</v>
      </c>
      <c r="L220" s="27"/>
      <c r="M220" s="129" t="s">
        <v>1</v>
      </c>
      <c r="N220" s="130" t="s">
        <v>41</v>
      </c>
      <c r="O220" s="131">
        <v>2.8000000000000001E-2</v>
      </c>
      <c r="P220" s="131">
        <f>O220*H220</f>
        <v>1.792</v>
      </c>
      <c r="Q220" s="131">
        <v>2.0000000000000002E-5</v>
      </c>
      <c r="R220" s="131">
        <f>Q220*H220</f>
        <v>1.2800000000000001E-3</v>
      </c>
      <c r="S220" s="131">
        <v>0</v>
      </c>
      <c r="T220" s="132">
        <f>S220*H220</f>
        <v>0</v>
      </c>
      <c r="AR220" s="133" t="s">
        <v>173</v>
      </c>
      <c r="AT220" s="133" t="s">
        <v>122</v>
      </c>
      <c r="AU220" s="133" t="s">
        <v>85</v>
      </c>
      <c r="AY220" s="14" t="s">
        <v>119</v>
      </c>
      <c r="BE220" s="134">
        <f>IF(N220="základní",J220,0)</f>
        <v>0</v>
      </c>
      <c r="BF220" s="134">
        <f>IF(N220="snížená",J220,0)</f>
        <v>0</v>
      </c>
      <c r="BG220" s="134">
        <f>IF(N220="zákl. přenesená",J220,0)</f>
        <v>0</v>
      </c>
      <c r="BH220" s="134">
        <f>IF(N220="sníž. přenesená",J220,0)</f>
        <v>0</v>
      </c>
      <c r="BI220" s="134">
        <f>IF(N220="nulová",J220,0)</f>
        <v>0</v>
      </c>
      <c r="BJ220" s="14" t="s">
        <v>18</v>
      </c>
      <c r="BK220" s="134">
        <f>ROUND(I220*H220,2)</f>
        <v>0</v>
      </c>
      <c r="BL220" s="14" t="s">
        <v>173</v>
      </c>
      <c r="BM220" s="133" t="s">
        <v>425</v>
      </c>
    </row>
    <row r="221" spans="2:65" s="1" customFormat="1" ht="24.2" customHeight="1">
      <c r="B221" s="122"/>
      <c r="C221" s="123" t="s">
        <v>426</v>
      </c>
      <c r="D221" s="123" t="s">
        <v>122</v>
      </c>
      <c r="E221" s="124" t="s">
        <v>427</v>
      </c>
      <c r="F221" s="125" t="s">
        <v>428</v>
      </c>
      <c r="G221" s="126" t="s">
        <v>141</v>
      </c>
      <c r="H221" s="127">
        <v>64</v>
      </c>
      <c r="I221" s="128"/>
      <c r="J221" s="128">
        <f>ROUND(I221*H221,2)</f>
        <v>0</v>
      </c>
      <c r="K221" s="125" t="s">
        <v>126</v>
      </c>
      <c r="L221" s="27"/>
      <c r="M221" s="153" t="s">
        <v>1</v>
      </c>
      <c r="N221" s="154" t="s">
        <v>41</v>
      </c>
      <c r="O221" s="155">
        <v>0.06</v>
      </c>
      <c r="P221" s="155">
        <f>O221*H221</f>
        <v>3.84</v>
      </c>
      <c r="Q221" s="155">
        <v>3.0000000000000001E-5</v>
      </c>
      <c r="R221" s="155">
        <f>Q221*H221</f>
        <v>1.92E-3</v>
      </c>
      <c r="S221" s="155">
        <v>0</v>
      </c>
      <c r="T221" s="156">
        <f>S221*H221</f>
        <v>0</v>
      </c>
      <c r="AR221" s="133" t="s">
        <v>173</v>
      </c>
      <c r="AT221" s="133" t="s">
        <v>122</v>
      </c>
      <c r="AU221" s="133" t="s">
        <v>85</v>
      </c>
      <c r="AY221" s="14" t="s">
        <v>119</v>
      </c>
      <c r="BE221" s="134">
        <f>IF(N221="základní",J221,0)</f>
        <v>0</v>
      </c>
      <c r="BF221" s="134">
        <f>IF(N221="snížená",J221,0)</f>
        <v>0</v>
      </c>
      <c r="BG221" s="134">
        <f>IF(N221="zákl. přenesená",J221,0)</f>
        <v>0</v>
      </c>
      <c r="BH221" s="134">
        <f>IF(N221="sníž. přenesená",J221,0)</f>
        <v>0</v>
      </c>
      <c r="BI221" s="134">
        <f>IF(N221="nulová",J221,0)</f>
        <v>0</v>
      </c>
      <c r="BJ221" s="14" t="s">
        <v>18</v>
      </c>
      <c r="BK221" s="134">
        <f>ROUND(I221*H221,2)</f>
        <v>0</v>
      </c>
      <c r="BL221" s="14" t="s">
        <v>173</v>
      </c>
      <c r="BM221" s="133" t="s">
        <v>429</v>
      </c>
    </row>
    <row r="222" spans="2:65" s="1" customFormat="1" ht="6.95" customHeight="1">
      <c r="B222" s="39"/>
      <c r="C222" s="40"/>
      <c r="D222" s="40"/>
      <c r="E222" s="40"/>
      <c r="F222" s="40"/>
      <c r="G222" s="40"/>
      <c r="H222" s="40"/>
      <c r="I222" s="40"/>
      <c r="J222" s="40"/>
      <c r="K222" s="40"/>
      <c r="L222" s="27"/>
    </row>
  </sheetData>
  <autoFilter ref="C125:K221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D.1.4.2 - Vytápění, chlazení</vt:lpstr>
      <vt:lpstr>'D.1.4.2 - Vytápění, chlazení'!Názvy_tisku</vt:lpstr>
      <vt:lpstr>'Rekapitulace stavby'!Názvy_tisku</vt:lpstr>
      <vt:lpstr>'D.1.4.2 - Vytápění, chlazení'!Oblast_tisku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GABRLIKOVA\markéta</dc:creator>
  <cp:lastModifiedBy>Zdeněk Smolka</cp:lastModifiedBy>
  <cp:lastPrinted>2024-11-04T17:01:08Z</cp:lastPrinted>
  <dcterms:created xsi:type="dcterms:W3CDTF">2024-10-31T13:46:26Z</dcterms:created>
  <dcterms:modified xsi:type="dcterms:W3CDTF">2024-11-04T17:06:07Z</dcterms:modified>
</cp:coreProperties>
</file>