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37708\Desktop\Veřejné zakázky\2025\D1 chlazení z PS20\Chlazení 1PP\"/>
    </mc:Choice>
  </mc:AlternateContent>
  <xr:revisionPtr revIDLastSave="0" documentId="13_ncr:1_{2A698E11-867E-4D63-B206-A7C52A97B4F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2024_21 - Úprava chlazení..." sheetId="2" r:id="rId2"/>
  </sheets>
  <definedNames>
    <definedName name="_xlnm._FilterDatabase" localSheetId="1" hidden="1">'2024_21 - Úprava chlazení...'!$C$122:$K$197</definedName>
    <definedName name="_xlnm.Print_Titles" localSheetId="1">'2024_21 - Úprava chlazení...'!$122:$122</definedName>
    <definedName name="_xlnm.Print_Titles" localSheetId="0">'Rekapitulace stavby'!$92:$92</definedName>
    <definedName name="_xlnm.Print_Area" localSheetId="1">'2024_21 - Úprava chlazení...'!$C$4:$J$75,'2024_21 - Úprava chlazení...'!$C$81:$J$106,'2024_21 - Úprava chlazení...'!$C$112:$K$197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AY95" i="1" l="1"/>
  <c r="J35" i="2"/>
  <c r="J34" i="2"/>
  <c r="J33" i="2"/>
  <c r="AX95" i="1" s="1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T152" i="2" s="1"/>
  <c r="R153" i="2"/>
  <c r="R152" i="2"/>
  <c r="P153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F32" i="2" s="1"/>
  <c r="T131" i="2"/>
  <c r="R131" i="2"/>
  <c r="P131" i="2"/>
  <c r="BI130" i="2"/>
  <c r="BH130" i="2"/>
  <c r="BG130" i="2"/>
  <c r="F33" i="2" s="1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J32" i="2" s="1"/>
  <c r="T126" i="2"/>
  <c r="R126" i="2"/>
  <c r="P126" i="2"/>
  <c r="J120" i="2"/>
  <c r="J119" i="2"/>
  <c r="F119" i="2"/>
  <c r="F117" i="2"/>
  <c r="E115" i="2"/>
  <c r="J89" i="2"/>
  <c r="J88" i="2"/>
  <c r="F88" i="2"/>
  <c r="F86" i="2"/>
  <c r="E84" i="2"/>
  <c r="J16" i="2"/>
  <c r="E16" i="2"/>
  <c r="F120" i="2" s="1"/>
  <c r="J15" i="2"/>
  <c r="J10" i="2"/>
  <c r="J86" i="2" s="1"/>
  <c r="L90" i="1"/>
  <c r="AM90" i="1"/>
  <c r="AM89" i="1"/>
  <c r="L89" i="1"/>
  <c r="AM87" i="1"/>
  <c r="L87" i="1"/>
  <c r="L85" i="1"/>
  <c r="L84" i="1"/>
  <c r="J186" i="2"/>
  <c r="BK157" i="2"/>
  <c r="BK181" i="2"/>
  <c r="BK158" i="2"/>
  <c r="BK182" i="2"/>
  <c r="BK155" i="2"/>
  <c r="J182" i="2"/>
  <c r="BK153" i="2"/>
  <c r="J139" i="2"/>
  <c r="J175" i="2"/>
  <c r="BK130" i="2"/>
  <c r="BK149" i="2"/>
  <c r="J178" i="2"/>
  <c r="J177" i="2"/>
  <c r="BK178" i="2"/>
  <c r="J168" i="2"/>
  <c r="J144" i="2"/>
  <c r="J180" i="2"/>
  <c r="J161" i="2"/>
  <c r="J134" i="2"/>
  <c r="BK162" i="2"/>
  <c r="BK137" i="2"/>
  <c r="BK185" i="2"/>
  <c r="BK168" i="2"/>
  <c r="BK187" i="2"/>
  <c r="BK169" i="2"/>
  <c r="BK186" i="2"/>
  <c r="J172" i="2"/>
  <c r="BK150" i="2"/>
  <c r="BK136" i="2"/>
  <c r="BK172" i="2"/>
  <c r="J157" i="2"/>
  <c r="BK131" i="2"/>
  <c r="BK176" i="2"/>
  <c r="J196" i="2"/>
  <c r="J151" i="2"/>
  <c r="J158" i="2"/>
  <c r="BK139" i="2"/>
  <c r="J184" i="2"/>
  <c r="BK167" i="2"/>
  <c r="J148" i="2"/>
  <c r="J131" i="2"/>
  <c r="J137" i="2"/>
  <c r="J165" i="2"/>
  <c r="BK126" i="2"/>
  <c r="J150" i="2"/>
  <c r="J179" i="2"/>
  <c r="J170" i="2"/>
  <c r="J162" i="2"/>
  <c r="BK165" i="2"/>
  <c r="BK135" i="2"/>
  <c r="J194" i="2"/>
  <c r="BK173" i="2"/>
  <c r="J163" i="2"/>
  <c r="BK143" i="2"/>
  <c r="J190" i="2"/>
  <c r="BK148" i="2"/>
  <c r="J126" i="2"/>
  <c r="BK161" i="2"/>
  <c r="BK142" i="2"/>
  <c r="J192" i="2"/>
  <c r="J169" i="2"/>
  <c r="BK184" i="2"/>
  <c r="BK164" i="2"/>
  <c r="J181" i="2"/>
  <c r="J153" i="2"/>
  <c r="BK196" i="2"/>
  <c r="BK175" i="2"/>
  <c r="J164" i="2"/>
  <c r="J146" i="2"/>
  <c r="F34" i="2"/>
  <c r="J185" i="2"/>
  <c r="J171" i="2"/>
  <c r="J160" i="2"/>
  <c r="BK145" i="2"/>
  <c r="BK191" i="2"/>
  <c r="J155" i="2"/>
  <c r="J136" i="2"/>
  <c r="BK170" i="2"/>
  <c r="BK144" i="2"/>
  <c r="J135" i="2"/>
  <c r="BK179" i="2"/>
  <c r="J167" i="2"/>
  <c r="J191" i="2"/>
  <c r="BK171" i="2"/>
  <c r="BK134" i="2"/>
  <c r="J173" i="2"/>
  <c r="J145" i="2"/>
  <c r="J187" i="2"/>
  <c r="J142" i="2"/>
  <c r="BK160" i="2"/>
  <c r="AS94" i="1"/>
  <c r="J176" i="2"/>
  <c r="J147" i="2"/>
  <c r="J130" i="2"/>
  <c r="BK146" i="2"/>
  <c r="BK180" i="2"/>
  <c r="BK128" i="2"/>
  <c r="J128" i="2"/>
  <c r="BK151" i="2"/>
  <c r="BK147" i="2"/>
  <c r="BK194" i="2"/>
  <c r="BK163" i="2"/>
  <c r="BK166" i="2"/>
  <c r="BK190" i="2"/>
  <c r="J143" i="2"/>
  <c r="BK192" i="2"/>
  <c r="BK177" i="2"/>
  <c r="J166" i="2"/>
  <c r="J149" i="2"/>
  <c r="F35" i="2"/>
  <c r="R133" i="2" l="1"/>
  <c r="P133" i="2"/>
  <c r="T133" i="2"/>
  <c r="T124" i="2" s="1"/>
  <c r="T123" i="2" s="1"/>
  <c r="BK125" i="2"/>
  <c r="R141" i="2"/>
  <c r="R154" i="2"/>
  <c r="T174" i="2"/>
  <c r="P125" i="2"/>
  <c r="P124" i="2"/>
  <c r="P141" i="2"/>
  <c r="P140" i="2"/>
  <c r="P154" i="2"/>
  <c r="R174" i="2"/>
  <c r="BK141" i="2"/>
  <c r="J141" i="2"/>
  <c r="J98" i="2"/>
  <c r="R159" i="2"/>
  <c r="BK189" i="2"/>
  <c r="BK188" i="2"/>
  <c r="J188" i="2"/>
  <c r="J104" i="2"/>
  <c r="R125" i="2"/>
  <c r="R124" i="2"/>
  <c r="T141" i="2"/>
  <c r="P159" i="2"/>
  <c r="P174" i="2"/>
  <c r="R183" i="2"/>
  <c r="P189" i="2"/>
  <c r="P188" i="2" s="1"/>
  <c r="BK133" i="2"/>
  <c r="J133" i="2"/>
  <c r="J96" i="2"/>
  <c r="BK159" i="2"/>
  <c r="J159" i="2"/>
  <c r="J101" i="2" s="1"/>
  <c r="BK174" i="2"/>
  <c r="J174" i="2"/>
  <c r="J102" i="2"/>
  <c r="P183" i="2"/>
  <c r="R189" i="2"/>
  <c r="R188" i="2" s="1"/>
  <c r="T125" i="2"/>
  <c r="BK154" i="2"/>
  <c r="J154" i="2"/>
  <c r="J100" i="2" s="1"/>
  <c r="T154" i="2"/>
  <c r="T140" i="2" s="1"/>
  <c r="T159" i="2"/>
  <c r="BK183" i="2"/>
  <c r="J183" i="2"/>
  <c r="J103" i="2"/>
  <c r="T183" i="2"/>
  <c r="T189" i="2"/>
  <c r="T188" i="2"/>
  <c r="BK152" i="2"/>
  <c r="J152" i="2"/>
  <c r="J99" i="2"/>
  <c r="J117" i="2"/>
  <c r="BE126" i="2"/>
  <c r="BE137" i="2"/>
  <c r="BE142" i="2"/>
  <c r="BE144" i="2"/>
  <c r="BE168" i="2"/>
  <c r="BE169" i="2"/>
  <c r="BE172" i="2"/>
  <c r="BE190" i="2"/>
  <c r="BD95" i="1"/>
  <c r="BE131" i="2"/>
  <c r="BE155" i="2"/>
  <c r="BE157" i="2"/>
  <c r="BE161" i="2"/>
  <c r="BE162" i="2"/>
  <c r="BE163" i="2"/>
  <c r="BE165" i="2"/>
  <c r="BE173" i="2"/>
  <c r="BE175" i="2"/>
  <c r="BE176" i="2"/>
  <c r="BE178" i="2"/>
  <c r="BE149" i="2"/>
  <c r="BE151" i="2"/>
  <c r="BE158" i="2"/>
  <c r="BE160" i="2"/>
  <c r="BE180" i="2"/>
  <c r="BE182" i="2"/>
  <c r="BE184" i="2"/>
  <c r="BE192" i="2"/>
  <c r="BC95" i="1"/>
  <c r="BC94" i="1" s="1"/>
  <c r="AY94" i="1" s="1"/>
  <c r="BE187" i="2"/>
  <c r="BE196" i="2"/>
  <c r="BE130" i="2"/>
  <c r="BE136" i="2"/>
  <c r="BE139" i="2"/>
  <c r="BE143" i="2"/>
  <c r="BE146" i="2"/>
  <c r="BE166" i="2"/>
  <c r="BE167" i="2"/>
  <c r="BE191" i="2"/>
  <c r="AW95" i="1"/>
  <c r="BE128" i="2"/>
  <c r="BE135" i="2"/>
  <c r="BE145" i="2"/>
  <c r="BE147" i="2"/>
  <c r="BE150" i="2"/>
  <c r="BE153" i="2"/>
  <c r="BE170" i="2"/>
  <c r="BE171" i="2"/>
  <c r="BE177" i="2"/>
  <c r="BE181" i="2"/>
  <c r="F89" i="2"/>
  <c r="BE134" i="2"/>
  <c r="BE148" i="2"/>
  <c r="BE164" i="2"/>
  <c r="BE179" i="2"/>
  <c r="BE185" i="2"/>
  <c r="BE186" i="2"/>
  <c r="BE194" i="2"/>
  <c r="BA95" i="1"/>
  <c r="BB95" i="1"/>
  <c r="BD94" i="1"/>
  <c r="W33" i="1"/>
  <c r="BA94" i="1"/>
  <c r="W30" i="1" s="1"/>
  <c r="BB94" i="1"/>
  <c r="W31" i="1"/>
  <c r="P123" i="2" l="1"/>
  <c r="AU95" i="1"/>
  <c r="AU94" i="1" s="1"/>
  <c r="R140" i="2"/>
  <c r="R123" i="2"/>
  <c r="BK124" i="2"/>
  <c r="J125" i="2"/>
  <c r="J95" i="2"/>
  <c r="J189" i="2"/>
  <c r="J105" i="2"/>
  <c r="BK140" i="2"/>
  <c r="J140" i="2"/>
  <c r="J97" i="2" s="1"/>
  <c r="F31" i="2"/>
  <c r="AZ95" i="1"/>
  <c r="AZ94" i="1"/>
  <c r="W29" i="1"/>
  <c r="AX94" i="1"/>
  <c r="J31" i="2"/>
  <c r="AV95" i="1"/>
  <c r="AT95" i="1"/>
  <c r="W32" i="1"/>
  <c r="AW94" i="1"/>
  <c r="AK30" i="1" s="1"/>
  <c r="BK123" i="2" l="1"/>
  <c r="J123" i="2"/>
  <c r="J124" i="2"/>
  <c r="J94" i="2"/>
  <c r="J28" i="2"/>
  <c r="AG95" i="1" s="1"/>
  <c r="AG94" i="1" s="1"/>
  <c r="AK26" i="1" s="1"/>
  <c r="AK35" i="1" s="1"/>
  <c r="AV94" i="1"/>
  <c r="AK29" i="1"/>
  <c r="J37" i="2" l="1"/>
  <c r="J93" i="2"/>
  <c r="AN95" i="1"/>
  <c r="AT94" i="1"/>
  <c r="AN94" i="1" l="1"/>
</calcChain>
</file>

<file path=xl/sharedStrings.xml><?xml version="1.0" encoding="utf-8"?>
<sst xmlns="http://schemas.openxmlformats.org/spreadsheetml/2006/main" count="1215" uniqueCount="375">
  <si>
    <t>Export Komplet</t>
  </si>
  <si>
    <t/>
  </si>
  <si>
    <t>2.0</t>
  </si>
  <si>
    <t>False</t>
  </si>
  <si>
    <t>{50bffea6-4e37-4846-830a-4c318d2469d5}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</si>
  <si>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</si>
  <si>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</si>
  <si>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</si>
  <si>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</si>
  <si>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</si>
  <si>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</si>
  <si>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</si>
  <si>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</si>
  <si>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</si>
  <si>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</si>
  <si>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</si>
  <si>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</si>
  <si>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chlazení v 1.PP objektu D1, 1.int.kliniky</t>
  </si>
  <si>
    <t>KSO:</t>
  </si>
  <si>
    <t>CC-CZ:</t>
  </si>
  <si>
    <t>1</t>
  </si>
  <si>
    <t>Místo:</t>
  </si>
  <si>
    <t>FN Olomouc</t>
  </si>
  <si>
    <t>Datum:</t>
  </si>
  <si>
    <t>28. 12. 2024</t>
  </si>
  <si>
    <t>CZ-CPV:</t>
  </si>
  <si>
    <t>45000000-7</t>
  </si>
  <si>
    <t>CZ-CPA:</t>
  </si>
  <si>
    <t>41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</si>
  <si>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</si>
  <si>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</si>
  <si>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</si>
  <si>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</si>
  <si>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</si>
  <si>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</si>
  <si>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</si>
  <si>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</si>
  <si>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</si>
  <si>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</si>
  <si>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</si>
  <si>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</si>
  <si>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</si>
  <si>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</si>
  <si>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</si>
  <si>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</si>
  <si>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</si>
  <si>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</si>
  <si>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</si>
  <si>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</si>
  <si>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</si>
  <si>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</si>
  <si>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</si>
  <si>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</si>
  <si>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</si>
  <si>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</si>
  <si>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</si>
  <si>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</si>
  <si>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</si>
  <si>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</si>
  <si>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</si>
  <si>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</si>
  <si>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</si>
  <si>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</si>
  <si>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</si>
  <si>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</si>
  <si>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</si>
  <si>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</si>
  <si>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</si>
  <si>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</si>
  <si>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</si>
  <si>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</si>
  <si>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</si>
  <si>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</si>
  <si>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</si>
  <si>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</si>
  <si>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</si>
  <si>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</si>
  <si>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</si>
  <si>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</si>
  <si>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</si>
  <si>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</si>
  <si>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</si>
  <si>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</si>
  <si>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</si>
  <si>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</si>
  <si>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</si>
  <si>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</si>
  <si>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</si>
  <si>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</si>
  <si>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</si>
  <si>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</si>
  <si>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</si>
  <si>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</si>
  <si>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</si>
  <si>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</si>
  <si>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</si>
  <si>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</si>
  <si>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</si>
  <si>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</si>
  <si>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</si>
  <si>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</si>
  <si>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</si>
  <si>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</si>
  <si>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</si>
  <si>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</si>
  <si>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</si>
  <si>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</si>
  <si>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</si>
  <si>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</si>
  <si>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</si>
  <si>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</si>
  <si>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</si>
  <si>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</si>
  <si>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</si>
  <si>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</si>
  <si>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</si>
  <si>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</si>
  <si>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</si>
  <si>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</si>
  <si>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</si>
  <si>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</si>
  <si>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</si>
  <si>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</si>
  <si>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943211111</t>
  </si>
  <si>
    <t>Montáž lešení prostorového rámového lehkého s podlahami zatížení do 200 kg/m2 v do 10 m</t>
  </si>
  <si>
    <t>m3</t>
  </si>
  <si>
    <t>CS ÚRS 2024 02</t>
  </si>
  <si>
    <t>4</t>
  </si>
  <si>
    <t>1398710324</t>
  </si>
  <si>
    <t>VV</t>
  </si>
  <si>
    <t>10*2,5*2</t>
  </si>
  <si>
    <t>943211211</t>
  </si>
  <si>
    <t>Příplatek k lešení prostorovému rámovému lehkému s podlahami do 200 kg/m2 v do 10 m za každý den použití</t>
  </si>
  <si>
    <t>2034688871</t>
  </si>
  <si>
    <t>50*8</t>
  </si>
  <si>
    <t>3</t>
  </si>
  <si>
    <t>943211811</t>
  </si>
  <si>
    <t>Demontáž lešení prostorového rámového lehkého s podlahami zatížení do 200 kg/m2 v do 10 m</t>
  </si>
  <si>
    <t>292912596</t>
  </si>
  <si>
    <t>977151119</t>
  </si>
  <si>
    <t>Jádrové vrty diamantovými korunkami do stavebních materiálů D přes 100 do 110 mm</t>
  </si>
  <si>
    <t>m</t>
  </si>
  <si>
    <t>-4910310</t>
  </si>
  <si>
    <t>6*0,3</t>
  </si>
  <si>
    <t>997</t>
  </si>
  <si>
    <t>Přesun sutě</t>
  </si>
  <si>
    <t>5</t>
  </si>
  <si>
    <t>997002611</t>
  </si>
  <si>
    <t>Nakládání suti a vybouraných hmot</t>
  </si>
  <si>
    <t>t</t>
  </si>
  <si>
    <t>784893620</t>
  </si>
  <si>
    <t>6</t>
  </si>
  <si>
    <t>997013211</t>
  </si>
  <si>
    <t>Vnitrostaveništní doprava suti a vybouraných hmot pro budovy v do 6 m ručně</t>
  </si>
  <si>
    <t>-1469789117</t>
  </si>
  <si>
    <t>7</t>
  </si>
  <si>
    <t>997013501</t>
  </si>
  <si>
    <t>Odvoz suti a vybouraných hmot na skládku nebo meziskládku do 1 km se složením</t>
  </si>
  <si>
    <t>2005408992</t>
  </si>
  <si>
    <t>8</t>
  </si>
  <si>
    <t>997013509</t>
  </si>
  <si>
    <t>Příplatek k odvozu suti a vybouraných hmot na skládku ZKD 1 km přes 1 km</t>
  </si>
  <si>
    <t>155163342</t>
  </si>
  <si>
    <t>10*0,199</t>
  </si>
  <si>
    <t>997013871</t>
  </si>
  <si>
    <t>Poplatek za uložení stavebního odpadu na recyklační skládce (skládkovné) směsného stavebního a demoličního kód odpadu 17 09 04</t>
  </si>
  <si>
    <t>652364548</t>
  </si>
  <si>
    <t>PSV</t>
  </si>
  <si>
    <t>Práce a dodávky PSV</t>
  </si>
  <si>
    <t>713</t>
  </si>
  <si>
    <t>Izolace tepelné</t>
  </si>
  <si>
    <t>10</t>
  </si>
  <si>
    <t>713461813</t>
  </si>
  <si>
    <t>Odstranění izolace tepelné potrubí potrubními pouzdry staženými drátem tl přes 100 mm</t>
  </si>
  <si>
    <t>16</t>
  </si>
  <si>
    <t>1394584108</t>
  </si>
  <si>
    <t>11</t>
  </si>
  <si>
    <t>M</t>
  </si>
  <si>
    <t>713713108</t>
  </si>
  <si>
    <t>Tepelná izolace K-flex ST DN 200 tl.60mm</t>
  </si>
  <si>
    <t>32</t>
  </si>
  <si>
    <t>853746904</t>
  </si>
  <si>
    <t>713713102</t>
  </si>
  <si>
    <t>Tepelná izolace K-flex ST DN 40 tl.19mm</t>
  </si>
  <si>
    <t>186174361</t>
  </si>
  <si>
    <t>13</t>
  </si>
  <si>
    <t>713713103</t>
  </si>
  <si>
    <t>Tepelná izolace K-flex ST DN 50 tl.19 mm</t>
  </si>
  <si>
    <t>371167637</t>
  </si>
  <si>
    <t>49</t>
  </si>
  <si>
    <t>713461151</t>
  </si>
  <si>
    <t>Montáž izolace tepelné zařízení - anuloid</t>
  </si>
  <si>
    <t>m2</t>
  </si>
  <si>
    <t>-1263822377</t>
  </si>
  <si>
    <t>50</t>
  </si>
  <si>
    <t>713713109</t>
  </si>
  <si>
    <t>Tepelná izolace K-flex ST pásy tl. 40 mm</t>
  </si>
  <si>
    <t>1867864375</t>
  </si>
  <si>
    <t>52</t>
  </si>
  <si>
    <t>713463134</t>
  </si>
  <si>
    <t>Montáž izolace tepelné potrubí potrubními pouzdry bez úpravy slepenými 1x tl izolace do 200 mm</t>
  </si>
  <si>
    <t>-1190515009</t>
  </si>
  <si>
    <t>51</t>
  </si>
  <si>
    <t>713713110</t>
  </si>
  <si>
    <t>-334666674</t>
  </si>
  <si>
    <t>14</t>
  </si>
  <si>
    <t>998713201</t>
  </si>
  <si>
    <t>Přesun hmot procentní pro izolace tepelné v objektech v do 6 m</t>
  </si>
  <si>
    <t>%</t>
  </si>
  <si>
    <t>-1208561484</t>
  </si>
  <si>
    <t>15</t>
  </si>
  <si>
    <t>998713292</t>
  </si>
  <si>
    <t>Příplatek k přesunu hmot procentnímu pro izolace tepelné za zvětšený přesun do 100 m</t>
  </si>
  <si>
    <t>769504700</t>
  </si>
  <si>
    <t>727</t>
  </si>
  <si>
    <t>Zdravotechnika - požární ochrana</t>
  </si>
  <si>
    <t>727113003</t>
  </si>
  <si>
    <t>Trubní ucpávka ocelového potrubí s nehořlavou izolací DN 50 stěnou tl 100 mm požární odolnost EI 90-120</t>
  </si>
  <si>
    <t>kus</t>
  </si>
  <si>
    <t>1644346493</t>
  </si>
  <si>
    <t>732</t>
  </si>
  <si>
    <t>Ústřední vytápění - strojovny</t>
  </si>
  <si>
    <t>53</t>
  </si>
  <si>
    <t>732201206</t>
  </si>
  <si>
    <t>Vertikální suchoběžné in-line čerpadlo s frekvenčním měničem na motoru - výměna včetně navazujicího příslušenství - čerpadlo č. 1 větev 2 PP</t>
  </si>
  <si>
    <t>-22032745</t>
  </si>
  <si>
    <t>P</t>
  </si>
  <si>
    <t xml:space="preserve">Poznámka k položce:_x000D_
komunikace Modbus _x000D_
průtočné množství 80m3/h, 10m, 3x400V, P=3kW
_x000D_
Standard: KSB ETL 100-100-125 GGSAV11D200304 BKSBIE4"_x000D_
</t>
  </si>
  <si>
    <t>54</t>
  </si>
  <si>
    <t>732420717</t>
  </si>
  <si>
    <t xml:space="preserve">Demontáž stávajicího a Montáž  čerpadla oběhového suchoběžného přírubového in-line </t>
  </si>
  <si>
    <t>1901649121</t>
  </si>
  <si>
    <t>17</t>
  </si>
  <si>
    <t>732214823</t>
  </si>
  <si>
    <t>Vypuštění / napuštění vody ze systému do 6300 l</t>
  </si>
  <si>
    <t>-1001588986</t>
  </si>
  <si>
    <t>733</t>
  </si>
  <si>
    <t>Ústřední vytápění - rozvodné potrubí</t>
  </si>
  <si>
    <t>18</t>
  </si>
  <si>
    <t>733111113</t>
  </si>
  <si>
    <t>Potrubí ocelové závitové černé bezešvé běžné v kotelnách nebo strojovnách DN 15</t>
  </si>
  <si>
    <t>-1010881103</t>
  </si>
  <si>
    <t>19</t>
  </si>
  <si>
    <t>733111117</t>
  </si>
  <si>
    <t>Potrubí ocelové závitové černé bezešvé běžné v kotelnách nebo strojovnách DN 40</t>
  </si>
  <si>
    <t>1480941132</t>
  </si>
  <si>
    <t>20</t>
  </si>
  <si>
    <t>733111118</t>
  </si>
  <si>
    <t>Potrubí ocelové závitové černé bezešvé běžné v kotelnách nebo strojovnách DN 50</t>
  </si>
  <si>
    <t>1762005030</t>
  </si>
  <si>
    <t>733113113</t>
  </si>
  <si>
    <t>Příplatek k potrubí z trubek ocelových černých závitových za zhotovení závitové ocelové přípojky DN 15</t>
  </si>
  <si>
    <t>1384856201</t>
  </si>
  <si>
    <t>22</t>
  </si>
  <si>
    <t>733113117</t>
  </si>
  <si>
    <t>Příplatek k potrubí z trubek ocelových černých závitových za zhotovení závitové ocelové přípojky DN 40</t>
  </si>
  <si>
    <t>-781246146</t>
  </si>
  <si>
    <t>23</t>
  </si>
  <si>
    <t>733113118</t>
  </si>
  <si>
    <t>Příplatek k potrubí z trubek ocelových černých závitových za zhotovení závitové ocelové přípojky DN 50</t>
  </si>
  <si>
    <t>825859508</t>
  </si>
  <si>
    <t>24</t>
  </si>
  <si>
    <t>733120839</t>
  </si>
  <si>
    <t>Demontáž potrubí ocelového hladkého D 219</t>
  </si>
  <si>
    <t>14621591</t>
  </si>
  <si>
    <t>25</t>
  </si>
  <si>
    <t>733121139</t>
  </si>
  <si>
    <t>Potrubí ocelové hladké bezešvé nízkotlaké spojované svařováním D 219x6,3 mm</t>
  </si>
  <si>
    <t>441890720</t>
  </si>
  <si>
    <t>26</t>
  </si>
  <si>
    <t>733123132</t>
  </si>
  <si>
    <t>Příplatek k potrubí ocelovému hladkému za zhotovení přípojky z trubek ocelových hladkých D 219x6,3 mm</t>
  </si>
  <si>
    <t>258266561</t>
  </si>
  <si>
    <t>27</t>
  </si>
  <si>
    <t>733190107</t>
  </si>
  <si>
    <t>Zkouška těsnosti potrubí ocelové závitové DN do 40</t>
  </si>
  <si>
    <t>-74282190</t>
  </si>
  <si>
    <t>28</t>
  </si>
  <si>
    <t>733190108</t>
  </si>
  <si>
    <t>Zkouška těsnosti potrubí ocelové závitové DN přes 40 do 50</t>
  </si>
  <si>
    <t>956576470</t>
  </si>
  <si>
    <t>29</t>
  </si>
  <si>
    <t>733190239</t>
  </si>
  <si>
    <t>Zkouška těsnosti potrubí ocelové hladké D přes 159x6,3 do 219x6,3</t>
  </si>
  <si>
    <t>151858479</t>
  </si>
  <si>
    <t>30</t>
  </si>
  <si>
    <t>998733201</t>
  </si>
  <si>
    <t>Přesun hmot procentní pro rozvody potrubí v objektech v do 6 m</t>
  </si>
  <si>
    <t>1715308384</t>
  </si>
  <si>
    <t>31</t>
  </si>
  <si>
    <t>998733293</t>
  </si>
  <si>
    <t>Příplatek k přesunu hmot procentnímu pro rozvody potrubí za zvětšený přesun do 500 m</t>
  </si>
  <si>
    <t>-749936442</t>
  </si>
  <si>
    <t>734</t>
  </si>
  <si>
    <t>Ústřední vytápění - armatury</t>
  </si>
  <si>
    <t>734193120</t>
  </si>
  <si>
    <t>Klapka mezipřírubová uzavírací DN 200 PN 16 do 120°C disk tvárná litina</t>
  </si>
  <si>
    <t>soubor</t>
  </si>
  <si>
    <t>-1854086304</t>
  </si>
  <si>
    <t>33</t>
  </si>
  <si>
    <t>230230008</t>
  </si>
  <si>
    <t>Přírubový spoj DN 200, PN 6</t>
  </si>
  <si>
    <t>-325253457</t>
  </si>
  <si>
    <t>34</t>
  </si>
  <si>
    <t>734220104</t>
  </si>
  <si>
    <t>Ventil závitový regulační přímý G 6/4 PN 20 do 100°C vyvažovací bez vypouštění</t>
  </si>
  <si>
    <t>-2010419307</t>
  </si>
  <si>
    <t>35</t>
  </si>
  <si>
    <t>734291123</t>
  </si>
  <si>
    <t>Kohout plnící a vypouštěcí G 1/2 PN 10 do 90°C závitový</t>
  </si>
  <si>
    <t>79821072</t>
  </si>
  <si>
    <t>36</t>
  </si>
  <si>
    <t>734292717</t>
  </si>
  <si>
    <t>Kohout kulový přímý G 1 1/2 PN 42 do 185°C vnitřní závit</t>
  </si>
  <si>
    <t>-243930458</t>
  </si>
  <si>
    <t>37</t>
  </si>
  <si>
    <t>734292718</t>
  </si>
  <si>
    <t>Kohout kulový přímý G 2 PN 42 do 185°C vnitřní závit</t>
  </si>
  <si>
    <t>-475938217</t>
  </si>
  <si>
    <t>38</t>
  </si>
  <si>
    <t>998734201</t>
  </si>
  <si>
    <t>Přesun hmot procentní pro armatury v objektech v do 6 m</t>
  </si>
  <si>
    <t>983040314</t>
  </si>
  <si>
    <t>39</t>
  </si>
  <si>
    <t>998734293</t>
  </si>
  <si>
    <t>Příplatek k přesunu hmot procentnímu pro armatury za zvětšený přesun do 500 m</t>
  </si>
  <si>
    <t>380469040</t>
  </si>
  <si>
    <t>783</t>
  </si>
  <si>
    <t>Dokončovací práce - nátěry</t>
  </si>
  <si>
    <t>40</t>
  </si>
  <si>
    <t>783614551</t>
  </si>
  <si>
    <t>Základní jednonásobný syntetický nátěr potrubí DN do 50 mm</t>
  </si>
  <si>
    <t>1341677798</t>
  </si>
  <si>
    <t>783614581</t>
  </si>
  <si>
    <t>Základní jednonásobný syntetický nátěr potrubí přes DN 150 do DN 200 mm</t>
  </si>
  <si>
    <t>-2147183713</t>
  </si>
  <si>
    <t>42</t>
  </si>
  <si>
    <t>783617611</t>
  </si>
  <si>
    <t>Krycí dvojnásobný syntetický nátěr potrubí DN do 50 mm</t>
  </si>
  <si>
    <t>1795139488</t>
  </si>
  <si>
    <t>43</t>
  </si>
  <si>
    <t>783617671</t>
  </si>
  <si>
    <t>Krycí dvojnásobný syntetický nátěr potrubí přes DN 150 do DN 200 mm</t>
  </si>
  <si>
    <t>-767664652</t>
  </si>
  <si>
    <t>Práce a dodávky M</t>
  </si>
  <si>
    <t>23-M</t>
  </si>
  <si>
    <t>Montáže potrubí</t>
  </si>
  <si>
    <t>44</t>
  </si>
  <si>
    <t>230050002</t>
  </si>
  <si>
    <t>Montáž uložení přišroubováním DN přes 25 do 50 mm</t>
  </si>
  <si>
    <t>kg</t>
  </si>
  <si>
    <t>64</t>
  </si>
  <si>
    <t>-1762128845</t>
  </si>
  <si>
    <t>45</t>
  </si>
  <si>
    <t>230050004</t>
  </si>
  <si>
    <t>Montáž uložení přišroubováním DN přes 150 do 350 mm</t>
  </si>
  <si>
    <t>1433115321</t>
  </si>
  <si>
    <t>46</t>
  </si>
  <si>
    <t>196D899301</t>
  </si>
  <si>
    <t>Uložení potrubí do DN 50</t>
  </si>
  <si>
    <t>komp</t>
  </si>
  <si>
    <t>256</t>
  </si>
  <si>
    <t>-1905533050</t>
  </si>
  <si>
    <t>Poznámka k položce:_x000D_
Typové uložení trubního rozvodu. Skladba : kotva/hmoždina, konzola, závitová tyč/šroub, trubková objímka, včetně šroubů a matic, podložek. Jednotková hmotnost cca. 0,75kg</t>
  </si>
  <si>
    <t>47</t>
  </si>
  <si>
    <t>196D899303</t>
  </si>
  <si>
    <t>Uložení potrubí do DN 200</t>
  </si>
  <si>
    <t>-1259994746</t>
  </si>
  <si>
    <t>Poznámka k položce:_x000D_
Typové uložení trubního rozvodu. Skladba : kotva/hmoždina, konzola, závitová tyč/šroub, trubková objímka, včetně šroubů a matic, podložek.</t>
  </si>
  <si>
    <t>48</t>
  </si>
  <si>
    <t>R765101102</t>
  </si>
  <si>
    <t>Demontáž a opětovná montáž kazetového podhledu</t>
  </si>
  <si>
    <t>512</t>
  </si>
  <si>
    <t>-2050608945</t>
  </si>
  <si>
    <t>2*10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</si>
</sst>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 x14ac:dyDescent="0.2">
      <c r="AR2" s="216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 x14ac:dyDescent="0.2">
      <c r="B5" s="18"/>
      <c r="D5" s="22" t="s">
        <v>13</v>
      </c>
      <c r="K5" s="181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8"/>
      <c r="BE5" s="178" t="s">
        <v>15</v>
      </c>
      <c r="BS5" s="15" t="s">
        <v>6</v>
      </c>
    </row>
    <row r="6" spans="1:74" s="1" customFormat="1" ht="36.950000000000003" customHeight="1" x14ac:dyDescent="0.2">
      <c r="B6" s="18"/>
      <c r="D6" s="24" t="s">
        <v>16</v>
      </c>
      <c r="K6" s="183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8"/>
      <c r="BE6" s="179"/>
      <c r="BS6" s="15" t="s">
        <v>6</v>
      </c>
    </row>
    <row r="7" spans="1:74" s="1" customFormat="1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20</v>
      </c>
      <c r="AR7" s="18"/>
      <c r="BE7" s="179"/>
      <c r="BS7" s="15" t="s">
        <v>6</v>
      </c>
    </row>
    <row r="8" spans="1:74" s="1" customFormat="1" ht="12" customHeight="1" x14ac:dyDescent="0.2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179"/>
      <c r="BS8" s="15" t="s">
        <v>6</v>
      </c>
    </row>
    <row r="9" spans="1:74" s="1" customFormat="1" ht="29.25" customHeight="1" x14ac:dyDescent="0.2">
      <c r="B9" s="18"/>
      <c r="D9" s="22" t="s">
        <v>25</v>
      </c>
      <c r="K9" s="27" t="s">
        <v>26</v>
      </c>
      <c r="AK9" s="22" t="s">
        <v>27</v>
      </c>
      <c r="AN9" s="27" t="s">
        <v>28</v>
      </c>
      <c r="AR9" s="18"/>
      <c r="BE9" s="179"/>
      <c r="BS9" s="15" t="s">
        <v>6</v>
      </c>
    </row>
    <row r="10" spans="1:74" s="1" customFormat="1" ht="12" customHeight="1" x14ac:dyDescent="0.2">
      <c r="B10" s="18"/>
      <c r="D10" s="25" t="s">
        <v>29</v>
      </c>
      <c r="AK10" s="25" t="s">
        <v>30</v>
      </c>
      <c r="AN10" s="23" t="s">
        <v>1</v>
      </c>
      <c r="AR10" s="18"/>
      <c r="BE10" s="179"/>
      <c r="BS10" s="15" t="s">
        <v>6</v>
      </c>
    </row>
    <row r="11" spans="1:74" s="1" customFormat="1" ht="18.399999999999999" customHeight="1" x14ac:dyDescent="0.2">
      <c r="B11" s="18"/>
      <c r="E11" s="23" t="s">
        <v>31</v>
      </c>
      <c r="AK11" s="25" t="s">
        <v>32</v>
      </c>
      <c r="AN11" s="23" t="s">
        <v>1</v>
      </c>
      <c r="AR11" s="18"/>
      <c r="BE11" s="179"/>
      <c r="BS11" s="15" t="s">
        <v>6</v>
      </c>
    </row>
    <row r="12" spans="1:74" s="1" customFormat="1" ht="6.95" customHeight="1" x14ac:dyDescent="0.2">
      <c r="B12" s="18"/>
      <c r="AR12" s="18"/>
      <c r="BE12" s="179"/>
      <c r="BS12" s="15" t="s">
        <v>6</v>
      </c>
    </row>
    <row r="13" spans="1:74" s="1" customFormat="1" ht="12" customHeight="1" x14ac:dyDescent="0.2">
      <c r="B13" s="18"/>
      <c r="D13" s="25" t="s">
        <v>33</v>
      </c>
      <c r="AK13" s="25" t="s">
        <v>30</v>
      </c>
      <c r="AN13" s="28" t="s">
        <v>34</v>
      </c>
      <c r="AR13" s="18"/>
      <c r="BE13" s="179"/>
      <c r="BS13" s="15" t="s">
        <v>6</v>
      </c>
    </row>
    <row r="14" spans="1:74" ht="12.75" x14ac:dyDescent="0.2">
      <c r="B14" s="18"/>
      <c r="E14" s="184" t="s">
        <v>34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5" t="s">
        <v>32</v>
      </c>
      <c r="AN14" s="28" t="s">
        <v>34</v>
      </c>
      <c r="AR14" s="18"/>
      <c r="BE14" s="179"/>
      <c r="BS14" s="15" t="s">
        <v>6</v>
      </c>
    </row>
    <row r="15" spans="1:74" s="1" customFormat="1" ht="6.95" customHeight="1" x14ac:dyDescent="0.2">
      <c r="B15" s="18"/>
      <c r="AR15" s="18"/>
      <c r="BE15" s="179"/>
      <c r="BS15" s="15" t="s">
        <v>3</v>
      </c>
    </row>
    <row r="16" spans="1:74" s="1" customFormat="1" ht="12" customHeight="1" x14ac:dyDescent="0.2">
      <c r="B16" s="18"/>
      <c r="D16" s="25" t="s">
        <v>35</v>
      </c>
      <c r="AK16" s="25" t="s">
        <v>30</v>
      </c>
      <c r="AN16" s="23" t="s">
        <v>1</v>
      </c>
      <c r="AR16" s="18"/>
      <c r="BE16" s="179"/>
      <c r="BS16" s="15" t="s">
        <v>3</v>
      </c>
    </row>
    <row r="17" spans="1:71" s="1" customFormat="1" ht="18.399999999999999" customHeight="1" x14ac:dyDescent="0.2">
      <c r="B17" s="18"/>
      <c r="E17" s="23" t="s">
        <v>31</v>
      </c>
      <c r="AK17" s="25" t="s">
        <v>32</v>
      </c>
      <c r="AN17" s="23" t="s">
        <v>1</v>
      </c>
      <c r="AR17" s="18"/>
      <c r="BE17" s="179"/>
      <c r="BS17" s="15" t="s">
        <v>36</v>
      </c>
    </row>
    <row r="18" spans="1:71" s="1" customFormat="1" ht="6.95" customHeight="1" x14ac:dyDescent="0.2">
      <c r="B18" s="18"/>
      <c r="AR18" s="18"/>
      <c r="BE18" s="179"/>
      <c r="BS18" s="15" t="s">
        <v>6</v>
      </c>
    </row>
    <row r="19" spans="1:71" s="1" customFormat="1" ht="12" customHeight="1" x14ac:dyDescent="0.2">
      <c r="B19" s="18"/>
      <c r="D19" s="25" t="s">
        <v>37</v>
      </c>
      <c r="AK19" s="25" t="s">
        <v>30</v>
      </c>
      <c r="AN19" s="23" t="s">
        <v>1</v>
      </c>
      <c r="AR19" s="18"/>
      <c r="BE19" s="179"/>
      <c r="BS19" s="15" t="s">
        <v>6</v>
      </c>
    </row>
    <row r="20" spans="1:71" s="1" customFormat="1" ht="18.399999999999999" customHeight="1" x14ac:dyDescent="0.2">
      <c r="B20" s="18"/>
      <c r="E20" s="23" t="s">
        <v>31</v>
      </c>
      <c r="AK20" s="25" t="s">
        <v>32</v>
      </c>
      <c r="AN20" s="23" t="s">
        <v>1</v>
      </c>
      <c r="AR20" s="18"/>
      <c r="BE20" s="179"/>
      <c r="BS20" s="15" t="s">
        <v>36</v>
      </c>
    </row>
    <row r="21" spans="1:71" s="1" customFormat="1" ht="6.95" customHeight="1" x14ac:dyDescent="0.2">
      <c r="B21" s="18"/>
      <c r="AR21" s="18"/>
      <c r="BE21" s="179"/>
    </row>
    <row r="22" spans="1:71" s="1" customFormat="1" ht="12" customHeight="1" x14ac:dyDescent="0.2">
      <c r="B22" s="18"/>
      <c r="D22" s="25" t="s">
        <v>38</v>
      </c>
      <c r="AR22" s="18"/>
      <c r="BE22" s="179"/>
    </row>
    <row r="23" spans="1:71" s="1" customFormat="1" ht="16.5" customHeight="1" x14ac:dyDescent="0.2">
      <c r="B23" s="18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8"/>
      <c r="BE23" s="179"/>
    </row>
    <row r="24" spans="1:71" s="1" customFormat="1" ht="6.95" customHeight="1" x14ac:dyDescent="0.2">
      <c r="B24" s="18"/>
      <c r="AR24" s="18"/>
      <c r="BE24" s="179"/>
    </row>
    <row r="25" spans="1:71" s="1" customFormat="1" ht="6.95" customHeight="1" x14ac:dyDescent="0.2">
      <c r="B25" s="1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8"/>
      <c r="BE25" s="179"/>
    </row>
    <row r="26" spans="1:71" s="2" customFormat="1" ht="25.9" customHeight="1" x14ac:dyDescent="0.2">
      <c r="A26" s="31"/>
      <c r="B26" s="32"/>
      <c r="C26" s="31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7">
        <f>ROUND(AG94,2)</f>
        <v>0</v>
      </c>
      <c r="AL26" s="188"/>
      <c r="AM26" s="188"/>
      <c r="AN26" s="188"/>
      <c r="AO26" s="188"/>
      <c r="AP26" s="31"/>
      <c r="AQ26" s="31"/>
      <c r="AR26" s="32"/>
      <c r="BE26" s="179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79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89" t="s">
        <v>40</v>
      </c>
      <c r="M28" s="189"/>
      <c r="N28" s="189"/>
      <c r="O28" s="189"/>
      <c r="P28" s="189"/>
      <c r="Q28" s="31"/>
      <c r="R28" s="31"/>
      <c r="S28" s="31"/>
      <c r="T28" s="31"/>
      <c r="U28" s="31"/>
      <c r="V28" s="31"/>
      <c r="W28" s="189" t="s">
        <v>41</v>
      </c>
      <c r="X28" s="189"/>
      <c r="Y28" s="189"/>
      <c r="Z28" s="189"/>
      <c r="AA28" s="189"/>
      <c r="AB28" s="189"/>
      <c r="AC28" s="189"/>
      <c r="AD28" s="189"/>
      <c r="AE28" s="189"/>
      <c r="AF28" s="31"/>
      <c r="AG28" s="31"/>
      <c r="AH28" s="31"/>
      <c r="AI28" s="31"/>
      <c r="AJ28" s="31"/>
      <c r="AK28" s="189" t="s">
        <v>42</v>
      </c>
      <c r="AL28" s="189"/>
      <c r="AM28" s="189"/>
      <c r="AN28" s="189"/>
      <c r="AO28" s="189"/>
      <c r="AP28" s="31"/>
      <c r="AQ28" s="31"/>
      <c r="AR28" s="32"/>
      <c r="BE28" s="179"/>
    </row>
    <row r="29" spans="1:71" s="3" customFormat="1" ht="14.45" customHeight="1" x14ac:dyDescent="0.2">
      <c r="B29" s="36"/>
      <c r="D29" s="25" t="s">
        <v>43</v>
      </c>
      <c r="F29" s="25" t="s">
        <v>44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6"/>
      <c r="BE29" s="180"/>
    </row>
    <row r="30" spans="1:71" s="3" customFormat="1" ht="14.45" customHeight="1" x14ac:dyDescent="0.2">
      <c r="B30" s="36"/>
      <c r="F30" s="25" t="s">
        <v>45</v>
      </c>
      <c r="L30" s="192">
        <v>0.12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6"/>
      <c r="BE30" s="180"/>
    </row>
    <row r="31" spans="1:71" s="3" customFormat="1" ht="14.45" hidden="1" customHeight="1" x14ac:dyDescent="0.2">
      <c r="B31" s="36"/>
      <c r="F31" s="25" t="s">
        <v>46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6"/>
      <c r="BE31" s="180"/>
    </row>
    <row r="32" spans="1:71" s="3" customFormat="1" ht="14.45" hidden="1" customHeight="1" x14ac:dyDescent="0.2">
      <c r="B32" s="36"/>
      <c r="F32" s="25" t="s">
        <v>47</v>
      </c>
      <c r="L32" s="192">
        <v>0.12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6"/>
      <c r="BE32" s="180"/>
    </row>
    <row r="33" spans="1:57" s="3" customFormat="1" ht="14.45" hidden="1" customHeight="1" x14ac:dyDescent="0.2">
      <c r="B33" s="36"/>
      <c r="F33" s="25" t="s">
        <v>48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6"/>
      <c r="BE33" s="180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79"/>
    </row>
    <row r="35" spans="1:57" s="2" customFormat="1" ht="25.9" customHeight="1" x14ac:dyDescent="0.2">
      <c r="A35" s="31"/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193" t="s">
        <v>51</v>
      </c>
      <c r="Y35" s="194"/>
      <c r="Z35" s="194"/>
      <c r="AA35" s="194"/>
      <c r="AB35" s="194"/>
      <c r="AC35" s="39"/>
      <c r="AD35" s="39"/>
      <c r="AE35" s="39"/>
      <c r="AF35" s="39"/>
      <c r="AG35" s="39"/>
      <c r="AH35" s="39"/>
      <c r="AI35" s="39"/>
      <c r="AJ35" s="39"/>
      <c r="AK35" s="195">
        <f>SUM(AK26:AK33)</f>
        <v>0</v>
      </c>
      <c r="AL35" s="194"/>
      <c r="AM35" s="194"/>
      <c r="AN35" s="194"/>
      <c r="AO35" s="196"/>
      <c r="AP35" s="37"/>
      <c r="AQ35" s="37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 x14ac:dyDescent="0.2">
      <c r="B38" s="18"/>
      <c r="AR38" s="18"/>
    </row>
    <row r="39" spans="1:57" s="1" customFormat="1" ht="14.45" customHeight="1" x14ac:dyDescent="0.2">
      <c r="B39" s="18"/>
      <c r="AR39" s="18"/>
    </row>
    <row r="40" spans="1:57" s="1" customFormat="1" ht="14.45" customHeight="1" x14ac:dyDescent="0.2">
      <c r="B40" s="18"/>
      <c r="AR40" s="18"/>
    </row>
    <row r="41" spans="1:57" s="1" customFormat="1" ht="14.45" customHeight="1" x14ac:dyDescent="0.2">
      <c r="B41" s="18"/>
      <c r="AR41" s="18"/>
    </row>
    <row r="42" spans="1:57" s="1" customFormat="1" ht="14.45" customHeight="1" x14ac:dyDescent="0.2">
      <c r="B42" s="18"/>
      <c r="AR42" s="18"/>
    </row>
    <row r="43" spans="1:57" s="1" customFormat="1" ht="14.45" customHeight="1" x14ac:dyDescent="0.2">
      <c r="B43" s="18"/>
      <c r="AR43" s="18"/>
    </row>
    <row r="44" spans="1:57" s="1" customFormat="1" ht="14.45" customHeight="1" x14ac:dyDescent="0.2">
      <c r="B44" s="18"/>
      <c r="AR44" s="18"/>
    </row>
    <row r="45" spans="1:57" s="1" customFormat="1" ht="14.45" customHeight="1" x14ac:dyDescent="0.2">
      <c r="B45" s="18"/>
      <c r="AR45" s="18"/>
    </row>
    <row r="46" spans="1:57" s="1" customFormat="1" ht="14.45" customHeight="1" x14ac:dyDescent="0.2">
      <c r="B46" s="18"/>
      <c r="AR46" s="18"/>
    </row>
    <row r="47" spans="1:57" s="1" customFormat="1" ht="14.45" customHeight="1" x14ac:dyDescent="0.2">
      <c r="B47" s="18"/>
      <c r="AR47" s="18"/>
    </row>
    <row r="48" spans="1:57" s="1" customFormat="1" ht="14.45" customHeight="1" x14ac:dyDescent="0.2">
      <c r="B48" s="18"/>
      <c r="AR48" s="18"/>
    </row>
    <row r="49" spans="1:57" s="2" customFormat="1" ht="14.45" customHeight="1" x14ac:dyDescent="0.2">
      <c r="B49" s="41"/>
      <c r="D49" s="42" t="s">
        <v>52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53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 x14ac:dyDescent="0.2">
      <c r="B50" s="18"/>
      <c r="AR50" s="18"/>
    </row>
    <row r="51" spans="1:57" ht="11.25" x14ac:dyDescent="0.2">
      <c r="B51" s="18"/>
      <c r="AR51" s="18"/>
    </row>
    <row r="52" spans="1:57" ht="11.25" x14ac:dyDescent="0.2">
      <c r="B52" s="18"/>
      <c r="AR52" s="18"/>
    </row>
    <row r="53" spans="1:57" ht="11.25" x14ac:dyDescent="0.2">
      <c r="B53" s="18"/>
      <c r="AR53" s="18"/>
    </row>
    <row r="54" spans="1:57" ht="11.25" x14ac:dyDescent="0.2">
      <c r="B54" s="18"/>
      <c r="AR54" s="18"/>
    </row>
    <row r="55" spans="1:57" ht="11.25" x14ac:dyDescent="0.2">
      <c r="B55" s="18"/>
      <c r="AR55" s="18"/>
    </row>
    <row r="56" spans="1:57" ht="11.25" x14ac:dyDescent="0.2">
      <c r="B56" s="18"/>
      <c r="AR56" s="18"/>
    </row>
    <row r="57" spans="1:57" ht="11.25" x14ac:dyDescent="0.2">
      <c r="B57" s="18"/>
      <c r="AR57" s="18"/>
    </row>
    <row r="58" spans="1:57" ht="11.25" x14ac:dyDescent="0.2">
      <c r="B58" s="18"/>
      <c r="AR58" s="18"/>
    </row>
    <row r="59" spans="1:57" ht="11.25" x14ac:dyDescent="0.2">
      <c r="B59" s="18"/>
      <c r="AR59" s="18"/>
    </row>
    <row r="60" spans="1:57" s="2" customFormat="1" ht="12.75" x14ac:dyDescent="0.2">
      <c r="A60" s="31"/>
      <c r="B60" s="32"/>
      <c r="C60" s="31"/>
      <c r="D60" s="44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54</v>
      </c>
      <c r="AI60" s="34"/>
      <c r="AJ60" s="34"/>
      <c r="AK60" s="34"/>
      <c r="AL60" s="34"/>
      <c r="AM60" s="44" t="s">
        <v>55</v>
      </c>
      <c r="AN60" s="34"/>
      <c r="AO60" s="34"/>
      <c r="AP60" s="31"/>
      <c r="AQ60" s="31"/>
      <c r="AR60" s="32"/>
      <c r="BE60" s="31"/>
    </row>
    <row r="61" spans="1:57" ht="11.25" x14ac:dyDescent="0.2">
      <c r="B61" s="18"/>
      <c r="AR61" s="18"/>
    </row>
    <row r="62" spans="1:57" ht="11.25" x14ac:dyDescent="0.2">
      <c r="B62" s="18"/>
      <c r="AR62" s="18"/>
    </row>
    <row r="63" spans="1:57" ht="11.25" x14ac:dyDescent="0.2">
      <c r="B63" s="18"/>
      <c r="AR63" s="18"/>
    </row>
    <row r="64" spans="1:57" s="2" customFormat="1" ht="12.75" x14ac:dyDescent="0.2">
      <c r="A64" s="31"/>
      <c r="B64" s="32"/>
      <c r="C64" s="31"/>
      <c r="D64" s="42" t="s">
        <v>56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57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 x14ac:dyDescent="0.2">
      <c r="B65" s="18"/>
      <c r="AR65" s="18"/>
    </row>
    <row r="66" spans="1:57" ht="11.25" x14ac:dyDescent="0.2">
      <c r="B66" s="18"/>
      <c r="AR66" s="18"/>
    </row>
    <row r="67" spans="1:57" ht="11.25" x14ac:dyDescent="0.2">
      <c r="B67" s="18"/>
      <c r="AR67" s="18"/>
    </row>
    <row r="68" spans="1:57" ht="11.25" x14ac:dyDescent="0.2">
      <c r="B68" s="18"/>
      <c r="AR68" s="18"/>
    </row>
    <row r="69" spans="1:57" ht="11.25" x14ac:dyDescent="0.2">
      <c r="B69" s="18"/>
      <c r="AR69" s="18"/>
    </row>
    <row r="70" spans="1:57" ht="11.25" x14ac:dyDescent="0.2">
      <c r="B70" s="18"/>
      <c r="AR70" s="18"/>
    </row>
    <row r="71" spans="1:57" ht="11.25" x14ac:dyDescent="0.2">
      <c r="B71" s="18"/>
      <c r="AR71" s="18"/>
    </row>
    <row r="72" spans="1:57" ht="11.25" x14ac:dyDescent="0.2">
      <c r="B72" s="18"/>
      <c r="AR72" s="18"/>
    </row>
    <row r="73" spans="1:57" ht="11.25" x14ac:dyDescent="0.2">
      <c r="B73" s="18"/>
      <c r="AR73" s="18"/>
    </row>
    <row r="74" spans="1:57" ht="11.25" x14ac:dyDescent="0.2">
      <c r="B74" s="18"/>
      <c r="AR74" s="18"/>
    </row>
    <row r="75" spans="1:57" s="2" customFormat="1" ht="12.75" x14ac:dyDescent="0.2">
      <c r="A75" s="31"/>
      <c r="B75" s="32"/>
      <c r="C75" s="31"/>
      <c r="D75" s="44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54</v>
      </c>
      <c r="AI75" s="34"/>
      <c r="AJ75" s="34"/>
      <c r="AK75" s="34"/>
      <c r="AL75" s="34"/>
      <c r="AM75" s="44" t="s">
        <v>55</v>
      </c>
      <c r="AN75" s="34"/>
      <c r="AO75" s="34"/>
      <c r="AP75" s="31"/>
      <c r="AQ75" s="31"/>
      <c r="AR75" s="32"/>
      <c r="BE75" s="31"/>
    </row>
    <row r="76" spans="1:57" s="2" customFormat="1" ht="11.25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 x14ac:dyDescent="0.2">
      <c r="A82" s="31"/>
      <c r="B82" s="32"/>
      <c r="C82" s="19" t="s">
        <v>58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 x14ac:dyDescent="0.2">
      <c r="B84" s="50"/>
      <c r="C84" s="25" t="s">
        <v>13</v>
      </c>
      <c r="L84" s="4" t="str">
        <f>K5</f>
        <v>2024_21</v>
      </c>
      <c r="AR84" s="50"/>
    </row>
    <row r="85" spans="1:90" s="5" customFormat="1" ht="36.950000000000003" customHeight="1" x14ac:dyDescent="0.2">
      <c r="B85" s="51"/>
      <c r="C85" s="52" t="s">
        <v>16</v>
      </c>
      <c r="L85" s="197" t="str">
        <f>K6</f>
        <v>Úprava chlazení v 1.PP objektu D1, 1.int.kliniky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1"/>
    </row>
    <row r="86" spans="1:90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 x14ac:dyDescent="0.2">
      <c r="A87" s="31"/>
      <c r="B87" s="32"/>
      <c r="C87" s="25" t="s">
        <v>21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FN Olomouc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23</v>
      </c>
      <c r="AJ87" s="31"/>
      <c r="AK87" s="31"/>
      <c r="AL87" s="31"/>
      <c r="AM87" s="199" t="str">
        <f>IF(AN8= "","",AN8)</f>
        <v>28. 12. 2024</v>
      </c>
      <c r="AN87" s="199"/>
      <c r="AO87" s="31"/>
      <c r="AP87" s="31"/>
      <c r="AQ87" s="31"/>
      <c r="AR87" s="32"/>
      <c r="BE87" s="31"/>
    </row>
    <row r="88" spans="1:90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 x14ac:dyDescent="0.2">
      <c r="A89" s="31"/>
      <c r="B89" s="32"/>
      <c r="C89" s="25" t="s">
        <v>29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35</v>
      </c>
      <c r="AJ89" s="31"/>
      <c r="AK89" s="31"/>
      <c r="AL89" s="31"/>
      <c r="AM89" s="200" t="str">
        <f>IF(E17="","",E17)</f>
        <v xml:space="preserve"> </v>
      </c>
      <c r="AN89" s="201"/>
      <c r="AO89" s="201"/>
      <c r="AP89" s="201"/>
      <c r="AQ89" s="31"/>
      <c r="AR89" s="32"/>
      <c r="AS89" s="202" t="s">
        <v>59</v>
      </c>
      <c r="AT89" s="203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 x14ac:dyDescent="0.2">
      <c r="A90" s="31"/>
      <c r="B90" s="32"/>
      <c r="C90" s="25" t="s">
        <v>33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37</v>
      </c>
      <c r="AJ90" s="31"/>
      <c r="AK90" s="31"/>
      <c r="AL90" s="31"/>
      <c r="AM90" s="200" t="str">
        <f>IF(E20="","",E20)</f>
        <v xml:space="preserve"> </v>
      </c>
      <c r="AN90" s="201"/>
      <c r="AO90" s="201"/>
      <c r="AP90" s="201"/>
      <c r="AQ90" s="31"/>
      <c r="AR90" s="32"/>
      <c r="AS90" s="204"/>
      <c r="AT90" s="205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4"/>
      <c r="AT91" s="205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 x14ac:dyDescent="0.2">
      <c r="A92" s="31"/>
      <c r="B92" s="32"/>
      <c r="C92" s="206" t="s">
        <v>60</v>
      </c>
      <c r="D92" s="207"/>
      <c r="E92" s="207"/>
      <c r="F92" s="207"/>
      <c r="G92" s="207"/>
      <c r="H92" s="59"/>
      <c r="I92" s="208" t="s">
        <v>61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62</v>
      </c>
      <c r="AH92" s="207"/>
      <c r="AI92" s="207"/>
      <c r="AJ92" s="207"/>
      <c r="AK92" s="207"/>
      <c r="AL92" s="207"/>
      <c r="AM92" s="207"/>
      <c r="AN92" s="208" t="s">
        <v>63</v>
      </c>
      <c r="AO92" s="207"/>
      <c r="AP92" s="210"/>
      <c r="AQ92" s="60" t="s">
        <v>64</v>
      </c>
      <c r="AR92" s="32"/>
      <c r="AS92" s="61" t="s">
        <v>65</v>
      </c>
      <c r="AT92" s="62" t="s">
        <v>66</v>
      </c>
      <c r="AU92" s="62" t="s">
        <v>67</v>
      </c>
      <c r="AV92" s="62" t="s">
        <v>68</v>
      </c>
      <c r="AW92" s="62" t="s">
        <v>69</v>
      </c>
      <c r="AX92" s="62" t="s">
        <v>70</v>
      </c>
      <c r="AY92" s="62" t="s">
        <v>71</v>
      </c>
      <c r="AZ92" s="62" t="s">
        <v>72</v>
      </c>
      <c r="BA92" s="62" t="s">
        <v>73</v>
      </c>
      <c r="BB92" s="62" t="s">
        <v>74</v>
      </c>
      <c r="BC92" s="62" t="s">
        <v>75</v>
      </c>
      <c r="BD92" s="63" t="s">
        <v>76</v>
      </c>
      <c r="BE92" s="31"/>
    </row>
    <row r="93" spans="1:90" s="2" customFormat="1" ht="10.9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 x14ac:dyDescent="0.2">
      <c r="B94" s="67"/>
      <c r="C94" s="68" t="s">
        <v>77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78</v>
      </c>
      <c r="BT94" s="76" t="s">
        <v>79</v>
      </c>
      <c r="BV94" s="76" t="s">
        <v>80</v>
      </c>
      <c r="BW94" s="76" t="s">
        <v>4</v>
      </c>
      <c r="BX94" s="76" t="s">
        <v>81</v>
      </c>
      <c r="CL94" s="76" t="s">
        <v>1</v>
      </c>
    </row>
    <row r="95" spans="1:90" s="7" customFormat="1" ht="24.75" customHeight="1" x14ac:dyDescent="0.2">
      <c r="A95" s="77" t="s">
        <v>82</v>
      </c>
      <c r="B95" s="78"/>
      <c r="C95" s="79"/>
      <c r="D95" s="213" t="s">
        <v>14</v>
      </c>
      <c r="E95" s="213"/>
      <c r="F95" s="213"/>
      <c r="G95" s="213"/>
      <c r="H95" s="213"/>
      <c r="I95" s="80"/>
      <c r="J95" s="213" t="s">
        <v>17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'2024_21 - Úprava chlazení...'!J28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81" t="s">
        <v>83</v>
      </c>
      <c r="AR95" s="78"/>
      <c r="AS95" s="82">
        <v>0</v>
      </c>
      <c r="AT95" s="83">
        <f>ROUND(SUM(AV95:AW95),2)</f>
        <v>0</v>
      </c>
      <c r="AU95" s="84">
        <f>'2024_21 - Úprava chlazení...'!P123</f>
        <v>0</v>
      </c>
      <c r="AV95" s="83">
        <f>'2024_21 - Úprava chlazení...'!J31</f>
        <v>0</v>
      </c>
      <c r="AW95" s="83">
        <f>'2024_21 - Úprava chlazení...'!J32</f>
        <v>0</v>
      </c>
      <c r="AX95" s="83">
        <f>'2024_21 - Úprava chlazení...'!J33</f>
        <v>0</v>
      </c>
      <c r="AY95" s="83">
        <f>'2024_21 - Úprava chlazení...'!J34</f>
        <v>0</v>
      </c>
      <c r="AZ95" s="83">
        <f>'2024_21 - Úprava chlazení...'!F31</f>
        <v>0</v>
      </c>
      <c r="BA95" s="83">
        <f>'2024_21 - Úprava chlazení...'!F32</f>
        <v>0</v>
      </c>
      <c r="BB95" s="83">
        <f>'2024_21 - Úprava chlazení...'!F33</f>
        <v>0</v>
      </c>
      <c r="BC95" s="83">
        <f>'2024_21 - Úprava chlazení...'!F34</f>
        <v>0</v>
      </c>
      <c r="BD95" s="85">
        <f>'2024_21 - Úprava chlazení...'!F35</f>
        <v>0</v>
      </c>
      <c r="BT95" s="86" t="s">
        <v>20</v>
      </c>
      <c r="BU95" s="86" t="s">
        <v>84</v>
      </c>
      <c r="BV95" s="86" t="s">
        <v>80</v>
      </c>
      <c r="BW95" s="86" t="s">
        <v>4</v>
      </c>
      <c r="BX95" s="86" t="s">
        <v>81</v>
      </c>
      <c r="CL95" s="86" t="s">
        <v>1</v>
      </c>
    </row>
    <row r="96" spans="1:90" s="2" customFormat="1" ht="30" customHeight="1" x14ac:dyDescent="0.2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 x14ac:dyDescent="0.2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4_21 - Úprava chlaze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16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4</v>
      </c>
    </row>
    <row r="3" spans="1:46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 x14ac:dyDescent="0.2">
      <c r="B4" s="18"/>
      <c r="D4" s="19" t="s">
        <v>86</v>
      </c>
      <c r="L4" s="18"/>
      <c r="M4" s="87" t="s">
        <v>10</v>
      </c>
      <c r="AT4" s="15" t="s">
        <v>3</v>
      </c>
    </row>
    <row r="5" spans="1:46" s="1" customFormat="1" ht="6.95" customHeight="1" x14ac:dyDescent="0.2">
      <c r="B5" s="18"/>
      <c r="L5" s="18"/>
    </row>
    <row r="6" spans="1:46" s="2" customFormat="1" ht="12" customHeight="1" x14ac:dyDescent="0.2">
      <c r="A6" s="31"/>
      <c r="B6" s="32"/>
      <c r="C6" s="31"/>
      <c r="D6" s="25" t="s">
        <v>16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 x14ac:dyDescent="0.2">
      <c r="A7" s="31"/>
      <c r="B7" s="32"/>
      <c r="C7" s="31"/>
      <c r="D7" s="31"/>
      <c r="E7" s="197" t="s">
        <v>17</v>
      </c>
      <c r="F7" s="217"/>
      <c r="G7" s="217"/>
      <c r="H7" s="217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x14ac:dyDescent="0.2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 x14ac:dyDescent="0.2">
      <c r="A9" s="31"/>
      <c r="B9" s="32"/>
      <c r="C9" s="31"/>
      <c r="D9" s="25" t="s">
        <v>18</v>
      </c>
      <c r="E9" s="31"/>
      <c r="F9" s="23" t="s">
        <v>1</v>
      </c>
      <c r="G9" s="31"/>
      <c r="H9" s="31"/>
      <c r="I9" s="25" t="s">
        <v>19</v>
      </c>
      <c r="J9" s="23" t="s">
        <v>20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2"/>
      <c r="C10" s="31"/>
      <c r="D10" s="25" t="s">
        <v>21</v>
      </c>
      <c r="E10" s="31"/>
      <c r="F10" s="23" t="s">
        <v>22</v>
      </c>
      <c r="G10" s="31"/>
      <c r="H10" s="31"/>
      <c r="I10" s="25" t="s">
        <v>23</v>
      </c>
      <c r="J10" s="54" t="str">
        <f>'Rekapitulace stavby'!AN8</f>
        <v>28. 12. 2024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1.75" customHeight="1" x14ac:dyDescent="0.2">
      <c r="A11" s="31"/>
      <c r="B11" s="32"/>
      <c r="C11" s="31"/>
      <c r="D11" s="22" t="s">
        <v>25</v>
      </c>
      <c r="E11" s="31"/>
      <c r="F11" s="27" t="s">
        <v>26</v>
      </c>
      <c r="G11" s="31"/>
      <c r="H11" s="31"/>
      <c r="I11" s="22" t="s">
        <v>27</v>
      </c>
      <c r="J11" s="27" t="s">
        <v>28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5" t="s">
        <v>29</v>
      </c>
      <c r="E12" s="31"/>
      <c r="F12" s="31"/>
      <c r="G12" s="31"/>
      <c r="H12" s="31"/>
      <c r="I12" s="25" t="s">
        <v>30</v>
      </c>
      <c r="J12" s="23" t="s">
        <v>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 x14ac:dyDescent="0.2">
      <c r="A13" s="31"/>
      <c r="B13" s="32"/>
      <c r="C13" s="31"/>
      <c r="D13" s="31"/>
      <c r="E13" s="23" t="s">
        <v>31</v>
      </c>
      <c r="F13" s="31"/>
      <c r="G13" s="31"/>
      <c r="H13" s="31"/>
      <c r="I13" s="25" t="s">
        <v>32</v>
      </c>
      <c r="J13" s="23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5" t="s">
        <v>33</v>
      </c>
      <c r="E15" s="31"/>
      <c r="F15" s="31"/>
      <c r="G15" s="31"/>
      <c r="H15" s="31"/>
      <c r="I15" s="25" t="s">
        <v>30</v>
      </c>
      <c r="J15" s="26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 x14ac:dyDescent="0.2">
      <c r="A16" s="31"/>
      <c r="B16" s="32"/>
      <c r="C16" s="31"/>
      <c r="D16" s="31"/>
      <c r="E16" s="218" t="str">
        <f>'Rekapitulace stavby'!E14</f>
        <v>Vyplň údaj</v>
      </c>
      <c r="F16" s="181"/>
      <c r="G16" s="181"/>
      <c r="H16" s="181"/>
      <c r="I16" s="25" t="s">
        <v>32</v>
      </c>
      <c r="J16" s="26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5" t="s">
        <v>35</v>
      </c>
      <c r="E18" s="31"/>
      <c r="F18" s="31"/>
      <c r="G18" s="31"/>
      <c r="H18" s="31"/>
      <c r="I18" s="25" t="s">
        <v>30</v>
      </c>
      <c r="J18" s="23" t="s">
        <v>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3" t="s">
        <v>31</v>
      </c>
      <c r="F19" s="31"/>
      <c r="G19" s="31"/>
      <c r="H19" s="31"/>
      <c r="I19" s="25" t="s">
        <v>32</v>
      </c>
      <c r="J19" s="23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5" t="s">
        <v>37</v>
      </c>
      <c r="E21" s="31"/>
      <c r="F21" s="31"/>
      <c r="G21" s="31"/>
      <c r="H21" s="31"/>
      <c r="I21" s="25" t="s">
        <v>30</v>
      </c>
      <c r="J21" s="23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3" t="s">
        <v>31</v>
      </c>
      <c r="F22" s="31"/>
      <c r="G22" s="31"/>
      <c r="H22" s="31"/>
      <c r="I22" s="25" t="s">
        <v>32</v>
      </c>
      <c r="J22" s="23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5" t="s">
        <v>38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 x14ac:dyDescent="0.2">
      <c r="A25" s="88"/>
      <c r="B25" s="89"/>
      <c r="C25" s="88"/>
      <c r="D25" s="88"/>
      <c r="E25" s="186" t="s">
        <v>1</v>
      </c>
      <c r="F25" s="186"/>
      <c r="G25" s="186"/>
      <c r="H25" s="186"/>
      <c r="I25" s="88"/>
      <c r="J25" s="88"/>
      <c r="K25" s="88"/>
      <c r="L25" s="90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 x14ac:dyDescent="0.2">
      <c r="A28" s="31"/>
      <c r="B28" s="32"/>
      <c r="C28" s="31"/>
      <c r="D28" s="91" t="s">
        <v>39</v>
      </c>
      <c r="E28" s="31"/>
      <c r="F28" s="31"/>
      <c r="G28" s="31"/>
      <c r="H28" s="31"/>
      <c r="I28" s="31"/>
      <c r="J28" s="70">
        <f>ROUND(J123,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 x14ac:dyDescent="0.2">
      <c r="A30" s="31"/>
      <c r="B30" s="32"/>
      <c r="C30" s="31"/>
      <c r="D30" s="31"/>
      <c r="E30" s="31"/>
      <c r="F30" s="35" t="s">
        <v>41</v>
      </c>
      <c r="G30" s="31"/>
      <c r="H30" s="31"/>
      <c r="I30" s="35" t="s">
        <v>40</v>
      </c>
      <c r="J30" s="35" t="s">
        <v>42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 x14ac:dyDescent="0.2">
      <c r="A31" s="31"/>
      <c r="B31" s="32"/>
      <c r="C31" s="31"/>
      <c r="D31" s="92" t="s">
        <v>43</v>
      </c>
      <c r="E31" s="25" t="s">
        <v>44</v>
      </c>
      <c r="F31" s="93">
        <f>ROUND((SUM(BE123:BE197)),  2)</f>
        <v>0</v>
      </c>
      <c r="G31" s="31"/>
      <c r="H31" s="31"/>
      <c r="I31" s="94">
        <v>0.21</v>
      </c>
      <c r="J31" s="93">
        <f>ROUND(((SUM(BE123:BE197))*I31),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25" t="s">
        <v>45</v>
      </c>
      <c r="F32" s="93">
        <f>ROUND((SUM(BF123:BF197)),  2)</f>
        <v>0</v>
      </c>
      <c r="G32" s="31"/>
      <c r="H32" s="31"/>
      <c r="I32" s="94">
        <v>0.12</v>
      </c>
      <c r="J32" s="93">
        <f>ROUND(((SUM(BF123:BF197))*I32),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 x14ac:dyDescent="0.2">
      <c r="A33" s="31"/>
      <c r="B33" s="32"/>
      <c r="C33" s="31"/>
      <c r="D33" s="31"/>
      <c r="E33" s="25" t="s">
        <v>46</v>
      </c>
      <c r="F33" s="93">
        <f>ROUND((SUM(BG123:BG197)),  2)</f>
        <v>0</v>
      </c>
      <c r="G33" s="31"/>
      <c r="H33" s="31"/>
      <c r="I33" s="94">
        <v>0.21</v>
      </c>
      <c r="J33" s="93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 x14ac:dyDescent="0.2">
      <c r="A34" s="31"/>
      <c r="B34" s="32"/>
      <c r="C34" s="31"/>
      <c r="D34" s="31"/>
      <c r="E34" s="25" t="s">
        <v>47</v>
      </c>
      <c r="F34" s="93">
        <f>ROUND((SUM(BH123:BH197)),  2)</f>
        <v>0</v>
      </c>
      <c r="G34" s="31"/>
      <c r="H34" s="31"/>
      <c r="I34" s="94">
        <v>0.12</v>
      </c>
      <c r="J34" s="93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5" t="s">
        <v>48</v>
      </c>
      <c r="F35" s="93">
        <f>ROUND((SUM(BI123:BI197)),  2)</f>
        <v>0</v>
      </c>
      <c r="G35" s="31"/>
      <c r="H35" s="31"/>
      <c r="I35" s="94">
        <v>0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 x14ac:dyDescent="0.2">
      <c r="A37" s="31"/>
      <c r="B37" s="32"/>
      <c r="C37" s="95"/>
      <c r="D37" s="96" t="s">
        <v>49</v>
      </c>
      <c r="E37" s="59"/>
      <c r="F37" s="59"/>
      <c r="G37" s="97" t="s">
        <v>50</v>
      </c>
      <c r="H37" s="98" t="s">
        <v>51</v>
      </c>
      <c r="I37" s="59"/>
      <c r="J37" s="99">
        <f>SUM(J28:J35)</f>
        <v>0</v>
      </c>
      <c r="K37" s="100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 x14ac:dyDescent="0.2">
      <c r="B39" s="18"/>
      <c r="L39" s="18"/>
    </row>
    <row r="40" spans="1:31" s="1" customFormat="1" ht="14.45" customHeight="1" x14ac:dyDescent="0.2">
      <c r="B40" s="18"/>
      <c r="L40" s="18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2" customFormat="1" ht="14.45" customHeight="1" x14ac:dyDescent="0.2">
      <c r="B49" s="41"/>
      <c r="D49" s="42" t="s">
        <v>52</v>
      </c>
      <c r="E49" s="43"/>
      <c r="F49" s="43"/>
      <c r="G49" s="42" t="s">
        <v>53</v>
      </c>
      <c r="H49" s="43"/>
      <c r="I49" s="43"/>
      <c r="J49" s="43"/>
      <c r="K49" s="43"/>
      <c r="L49" s="41"/>
    </row>
    <row r="50" spans="1:31" ht="11.25" x14ac:dyDescent="0.2">
      <c r="B50" s="18"/>
      <c r="L50" s="18"/>
    </row>
    <row r="51" spans="1:31" ht="11.25" x14ac:dyDescent="0.2">
      <c r="B51" s="18"/>
      <c r="L51" s="18"/>
    </row>
    <row r="52" spans="1:31" ht="11.25" x14ac:dyDescent="0.2">
      <c r="B52" s="18"/>
      <c r="L52" s="18"/>
    </row>
    <row r="53" spans="1:31" ht="11.25" x14ac:dyDescent="0.2">
      <c r="B53" s="18"/>
      <c r="L53" s="18"/>
    </row>
    <row r="54" spans="1:31" ht="11.25" x14ac:dyDescent="0.2">
      <c r="B54" s="18"/>
      <c r="L54" s="18"/>
    </row>
    <row r="55" spans="1:31" ht="11.25" x14ac:dyDescent="0.2">
      <c r="B55" s="18"/>
      <c r="L55" s="18"/>
    </row>
    <row r="56" spans="1:31" ht="11.25" x14ac:dyDescent="0.2">
      <c r="B56" s="18"/>
      <c r="L56" s="18"/>
    </row>
    <row r="57" spans="1:31" ht="11.25" x14ac:dyDescent="0.2">
      <c r="B57" s="18"/>
      <c r="L57" s="18"/>
    </row>
    <row r="58" spans="1:31" ht="11.25" x14ac:dyDescent="0.2">
      <c r="B58" s="18"/>
      <c r="L58" s="18"/>
    </row>
    <row r="59" spans="1:31" ht="11.25" x14ac:dyDescent="0.2">
      <c r="B59" s="18"/>
      <c r="L59" s="18"/>
    </row>
    <row r="60" spans="1:31" s="2" customFormat="1" ht="12.75" x14ac:dyDescent="0.2">
      <c r="A60" s="31"/>
      <c r="B60" s="32"/>
      <c r="C60" s="31"/>
      <c r="D60" s="44" t="s">
        <v>54</v>
      </c>
      <c r="E60" s="34"/>
      <c r="F60" s="101" t="s">
        <v>55</v>
      </c>
      <c r="G60" s="44" t="s">
        <v>54</v>
      </c>
      <c r="H60" s="34"/>
      <c r="I60" s="34"/>
      <c r="J60" s="102" t="s">
        <v>55</v>
      </c>
      <c r="K60" s="34"/>
      <c r="L60" s="4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ht="11.25" x14ac:dyDescent="0.2">
      <c r="B61" s="18"/>
      <c r="L61" s="18"/>
    </row>
    <row r="62" spans="1:31" ht="11.25" x14ac:dyDescent="0.2">
      <c r="B62" s="18"/>
      <c r="L62" s="18"/>
    </row>
    <row r="63" spans="1:31" ht="11.25" x14ac:dyDescent="0.2">
      <c r="B63" s="18"/>
      <c r="L63" s="18"/>
    </row>
    <row r="64" spans="1:31" s="2" customFormat="1" ht="12.75" x14ac:dyDescent="0.2">
      <c r="A64" s="31"/>
      <c r="B64" s="32"/>
      <c r="C64" s="31"/>
      <c r="D64" s="42" t="s">
        <v>56</v>
      </c>
      <c r="E64" s="45"/>
      <c r="F64" s="45"/>
      <c r="G64" s="42" t="s">
        <v>57</v>
      </c>
      <c r="H64" s="45"/>
      <c r="I64" s="45"/>
      <c r="J64" s="45"/>
      <c r="K64" s="45"/>
      <c r="L64" s="4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ht="11.25" x14ac:dyDescent="0.2">
      <c r="B65" s="18"/>
      <c r="L65" s="18"/>
    </row>
    <row r="66" spans="1:31" ht="11.25" x14ac:dyDescent="0.2">
      <c r="B66" s="18"/>
      <c r="L66" s="18"/>
    </row>
    <row r="67" spans="1:31" ht="11.25" x14ac:dyDescent="0.2">
      <c r="B67" s="18"/>
      <c r="L67" s="18"/>
    </row>
    <row r="68" spans="1:31" ht="11.25" x14ac:dyDescent="0.2">
      <c r="B68" s="18"/>
      <c r="L68" s="18"/>
    </row>
    <row r="69" spans="1:31" ht="11.25" x14ac:dyDescent="0.2">
      <c r="B69" s="18"/>
      <c r="L69" s="18"/>
    </row>
    <row r="70" spans="1:31" ht="11.25" x14ac:dyDescent="0.2">
      <c r="B70" s="18"/>
      <c r="L70" s="18"/>
    </row>
    <row r="71" spans="1:31" ht="11.25" x14ac:dyDescent="0.2">
      <c r="B71" s="18"/>
      <c r="L71" s="18"/>
    </row>
    <row r="72" spans="1:31" ht="11.25" x14ac:dyDescent="0.2">
      <c r="B72" s="18"/>
      <c r="L72" s="18"/>
    </row>
    <row r="73" spans="1:31" ht="11.25" x14ac:dyDescent="0.2">
      <c r="B73" s="18"/>
      <c r="L73" s="18"/>
    </row>
    <row r="74" spans="1:31" ht="11.25" x14ac:dyDescent="0.2">
      <c r="B74" s="18"/>
      <c r="L74" s="18"/>
    </row>
    <row r="75" spans="1:31" s="2" customFormat="1" ht="12.75" x14ac:dyDescent="0.2">
      <c r="A75" s="31"/>
      <c r="B75" s="32"/>
      <c r="C75" s="31"/>
      <c r="D75" s="44" t="s">
        <v>54</v>
      </c>
      <c r="E75" s="34"/>
      <c r="F75" s="101" t="s">
        <v>55</v>
      </c>
      <c r="G75" s="44" t="s">
        <v>54</v>
      </c>
      <c r="H75" s="34"/>
      <c r="I75" s="34"/>
      <c r="J75" s="102" t="s">
        <v>55</v>
      </c>
      <c r="K75" s="34"/>
      <c r="L75" s="4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 x14ac:dyDescent="0.2">
      <c r="A76" s="31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customHeight="1" x14ac:dyDescent="0.2">
      <c r="A80" s="31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47" s="2" customFormat="1" ht="24.95" customHeight="1" x14ac:dyDescent="0.2">
      <c r="A81" s="31"/>
      <c r="B81" s="32"/>
      <c r="C81" s="19" t="s">
        <v>87</v>
      </c>
      <c r="D81" s="31"/>
      <c r="E81" s="31"/>
      <c r="F81" s="31"/>
      <c r="G81" s="31"/>
      <c r="H81" s="31"/>
      <c r="I81" s="31"/>
      <c r="J81" s="31"/>
      <c r="K81" s="31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6.95" customHeight="1" x14ac:dyDescent="0.2">
      <c r="A82" s="31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12" customHeight="1" x14ac:dyDescent="0.2">
      <c r="A83" s="31"/>
      <c r="B83" s="32"/>
      <c r="C83" s="25" t="s">
        <v>16</v>
      </c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6.5" customHeight="1" x14ac:dyDescent="0.2">
      <c r="A84" s="31"/>
      <c r="B84" s="32"/>
      <c r="C84" s="31"/>
      <c r="D84" s="31"/>
      <c r="E84" s="197" t="str">
        <f>E7</f>
        <v>Úprava chlazení v 1.PP objektu D1, 1.int.kliniky</v>
      </c>
      <c r="F84" s="217"/>
      <c r="G84" s="217"/>
      <c r="H84" s="217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6.95" customHeight="1" x14ac:dyDescent="0.2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5" t="s">
        <v>21</v>
      </c>
      <c r="D86" s="31"/>
      <c r="E86" s="31"/>
      <c r="F86" s="23" t="str">
        <f>F10</f>
        <v>FN Olomouc</v>
      </c>
      <c r="G86" s="31"/>
      <c r="H86" s="31"/>
      <c r="I86" s="25" t="s">
        <v>23</v>
      </c>
      <c r="J86" s="54" t="str">
        <f>IF(J10="","",J10)</f>
        <v>28. 12. 2024</v>
      </c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6.95" customHeight="1" x14ac:dyDescent="0.2">
      <c r="A87" s="31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15.2" customHeight="1" x14ac:dyDescent="0.2">
      <c r="A88" s="31"/>
      <c r="B88" s="32"/>
      <c r="C88" s="25" t="s">
        <v>29</v>
      </c>
      <c r="D88" s="31"/>
      <c r="E88" s="31"/>
      <c r="F88" s="23" t="str">
        <f>E13</f>
        <v xml:space="preserve"> </v>
      </c>
      <c r="G88" s="31"/>
      <c r="H88" s="31"/>
      <c r="I88" s="25" t="s">
        <v>35</v>
      </c>
      <c r="J88" s="29" t="str">
        <f>E19</f>
        <v xml:space="preserve"> </v>
      </c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 x14ac:dyDescent="0.2">
      <c r="A89" s="31"/>
      <c r="B89" s="32"/>
      <c r="C89" s="25" t="s">
        <v>33</v>
      </c>
      <c r="D89" s="31"/>
      <c r="E89" s="31"/>
      <c r="F89" s="23" t="str">
        <f>IF(E16="","",E16)</f>
        <v>Vyplň údaj</v>
      </c>
      <c r="G89" s="31"/>
      <c r="H89" s="31"/>
      <c r="I89" s="25" t="s">
        <v>37</v>
      </c>
      <c r="J89" s="29" t="str">
        <f>E22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0.35" customHeight="1" x14ac:dyDescent="0.2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9.25" customHeight="1" x14ac:dyDescent="0.2">
      <c r="A91" s="31"/>
      <c r="B91" s="32"/>
      <c r="C91" s="103" t="s">
        <v>88</v>
      </c>
      <c r="D91" s="95"/>
      <c r="E91" s="95"/>
      <c r="F91" s="95"/>
      <c r="G91" s="95"/>
      <c r="H91" s="95"/>
      <c r="I91" s="95"/>
      <c r="J91" s="104" t="s">
        <v>89</v>
      </c>
      <c r="K91" s="95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0.3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22.9" customHeight="1" x14ac:dyDescent="0.2">
      <c r="A93" s="31"/>
      <c r="B93" s="32"/>
      <c r="C93" s="105" t="s">
        <v>90</v>
      </c>
      <c r="D93" s="31"/>
      <c r="E93" s="31"/>
      <c r="F93" s="31"/>
      <c r="G93" s="31"/>
      <c r="H93" s="31"/>
      <c r="I93" s="31"/>
      <c r="J93" s="70">
        <f>J123</f>
        <v>0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U93" s="15" t="s">
        <v>91</v>
      </c>
    </row>
    <row r="94" spans="1:47" s="9" customFormat="1" ht="24.95" customHeight="1" x14ac:dyDescent="0.2">
      <c r="B94" s="106"/>
      <c r="D94" s="107" t="s">
        <v>92</v>
      </c>
      <c r="E94" s="108"/>
      <c r="F94" s="108"/>
      <c r="G94" s="108"/>
      <c r="H94" s="108"/>
      <c r="I94" s="108"/>
      <c r="J94" s="109">
        <f>J124</f>
        <v>0</v>
      </c>
      <c r="L94" s="106"/>
    </row>
    <row r="95" spans="1:47" s="10" customFormat="1" ht="19.899999999999999" customHeight="1" x14ac:dyDescent="0.2">
      <c r="B95" s="110"/>
      <c r="D95" s="111" t="s">
        <v>93</v>
      </c>
      <c r="E95" s="112"/>
      <c r="F95" s="112"/>
      <c r="G95" s="112"/>
      <c r="H95" s="112"/>
      <c r="I95" s="112"/>
      <c r="J95" s="113">
        <f>J125</f>
        <v>0</v>
      </c>
      <c r="L95" s="110"/>
    </row>
    <row r="96" spans="1:47" s="10" customFormat="1" ht="19.899999999999999" customHeight="1" x14ac:dyDescent="0.2">
      <c r="B96" s="110"/>
      <c r="D96" s="111" t="s">
        <v>94</v>
      </c>
      <c r="E96" s="112"/>
      <c r="F96" s="112"/>
      <c r="G96" s="112"/>
      <c r="H96" s="112"/>
      <c r="I96" s="112"/>
      <c r="J96" s="113">
        <f>J133</f>
        <v>0</v>
      </c>
      <c r="L96" s="110"/>
    </row>
    <row r="97" spans="1:31" s="9" customFormat="1" ht="24.95" customHeight="1" x14ac:dyDescent="0.2">
      <c r="B97" s="106"/>
      <c r="D97" s="107" t="s">
        <v>95</v>
      </c>
      <c r="E97" s="108"/>
      <c r="F97" s="108"/>
      <c r="G97" s="108"/>
      <c r="H97" s="108"/>
      <c r="I97" s="108"/>
      <c r="J97" s="109">
        <f>J140</f>
        <v>0</v>
      </c>
      <c r="L97" s="106"/>
    </row>
    <row r="98" spans="1:31" s="10" customFormat="1" ht="19.899999999999999" customHeight="1" x14ac:dyDescent="0.2">
      <c r="B98" s="110"/>
      <c r="D98" s="111" t="s">
        <v>96</v>
      </c>
      <c r="E98" s="112"/>
      <c r="F98" s="112"/>
      <c r="G98" s="112"/>
      <c r="H98" s="112"/>
      <c r="I98" s="112"/>
      <c r="J98" s="113">
        <f>J141</f>
        <v>0</v>
      </c>
      <c r="L98" s="110"/>
    </row>
    <row r="99" spans="1:31" s="10" customFormat="1" ht="19.899999999999999" customHeight="1" x14ac:dyDescent="0.2">
      <c r="B99" s="110"/>
      <c r="D99" s="111" t="s">
        <v>97</v>
      </c>
      <c r="E99" s="112"/>
      <c r="F99" s="112"/>
      <c r="G99" s="112"/>
      <c r="H99" s="112"/>
      <c r="I99" s="112"/>
      <c r="J99" s="113">
        <f>J152</f>
        <v>0</v>
      </c>
      <c r="L99" s="110"/>
    </row>
    <row r="100" spans="1:31" s="10" customFormat="1" ht="19.899999999999999" customHeight="1" x14ac:dyDescent="0.2">
      <c r="B100" s="110"/>
      <c r="D100" s="111" t="s">
        <v>98</v>
      </c>
      <c r="E100" s="112"/>
      <c r="F100" s="112"/>
      <c r="G100" s="112"/>
      <c r="H100" s="112"/>
      <c r="I100" s="112"/>
      <c r="J100" s="113">
        <f>J154</f>
        <v>0</v>
      </c>
      <c r="L100" s="110"/>
    </row>
    <row r="101" spans="1:31" s="10" customFormat="1" ht="19.899999999999999" customHeight="1" x14ac:dyDescent="0.2">
      <c r="B101" s="110"/>
      <c r="D101" s="111" t="s">
        <v>99</v>
      </c>
      <c r="E101" s="112"/>
      <c r="F101" s="112"/>
      <c r="G101" s="112"/>
      <c r="H101" s="112"/>
      <c r="I101" s="112"/>
      <c r="J101" s="113">
        <f>J159</f>
        <v>0</v>
      </c>
      <c r="L101" s="110"/>
    </row>
    <row r="102" spans="1:31" s="10" customFormat="1" ht="19.899999999999999" customHeight="1" x14ac:dyDescent="0.2">
      <c r="B102" s="110"/>
      <c r="D102" s="111" t="s">
        <v>100</v>
      </c>
      <c r="E102" s="112"/>
      <c r="F102" s="112"/>
      <c r="G102" s="112"/>
      <c r="H102" s="112"/>
      <c r="I102" s="112"/>
      <c r="J102" s="113">
        <f>J174</f>
        <v>0</v>
      </c>
      <c r="L102" s="110"/>
    </row>
    <row r="103" spans="1:31" s="10" customFormat="1" ht="19.899999999999999" customHeight="1" x14ac:dyDescent="0.2">
      <c r="B103" s="110"/>
      <c r="D103" s="111" t="s">
        <v>101</v>
      </c>
      <c r="E103" s="112"/>
      <c r="F103" s="112"/>
      <c r="G103" s="112"/>
      <c r="H103" s="112"/>
      <c r="I103" s="112"/>
      <c r="J103" s="113">
        <f>J183</f>
        <v>0</v>
      </c>
      <c r="L103" s="110"/>
    </row>
    <row r="104" spans="1:31" s="9" customFormat="1" ht="24.95" customHeight="1" x14ac:dyDescent="0.2">
      <c r="B104" s="106"/>
      <c r="D104" s="107" t="s">
        <v>102</v>
      </c>
      <c r="E104" s="108"/>
      <c r="F104" s="108"/>
      <c r="G104" s="108"/>
      <c r="H104" s="108"/>
      <c r="I104" s="108"/>
      <c r="J104" s="109">
        <f>J188</f>
        <v>0</v>
      </c>
      <c r="L104" s="106"/>
    </row>
    <row r="105" spans="1:31" s="10" customFormat="1" ht="19.899999999999999" customHeight="1" x14ac:dyDescent="0.2">
      <c r="B105" s="110"/>
      <c r="D105" s="111" t="s">
        <v>103</v>
      </c>
      <c r="E105" s="112"/>
      <c r="F105" s="112"/>
      <c r="G105" s="112"/>
      <c r="H105" s="112"/>
      <c r="I105" s="112"/>
      <c r="J105" s="113">
        <f>J189</f>
        <v>0</v>
      </c>
      <c r="L105" s="110"/>
    </row>
    <row r="106" spans="1:31" s="2" customFormat="1" ht="21.75" customHeight="1" x14ac:dyDescent="0.2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 x14ac:dyDescent="0.2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 x14ac:dyDescent="0.2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 x14ac:dyDescent="0.2">
      <c r="A112" s="31"/>
      <c r="B112" s="32"/>
      <c r="C112" s="19" t="s">
        <v>104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 x14ac:dyDescent="0.2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 x14ac:dyDescent="0.2">
      <c r="A114" s="31"/>
      <c r="B114" s="32"/>
      <c r="C114" s="25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 x14ac:dyDescent="0.2">
      <c r="A115" s="31"/>
      <c r="B115" s="32"/>
      <c r="C115" s="31"/>
      <c r="D115" s="31"/>
      <c r="E115" s="197" t="str">
        <f>E7</f>
        <v>Úprava chlazení v 1.PP objektu D1, 1.int.kliniky</v>
      </c>
      <c r="F115" s="217"/>
      <c r="G115" s="217"/>
      <c r="H115" s="217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 x14ac:dyDescent="0.2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 x14ac:dyDescent="0.2">
      <c r="A117" s="31"/>
      <c r="B117" s="32"/>
      <c r="C117" s="25" t="s">
        <v>21</v>
      </c>
      <c r="D117" s="31"/>
      <c r="E117" s="31"/>
      <c r="F117" s="23" t="str">
        <f>F10</f>
        <v>FN Olomouc</v>
      </c>
      <c r="G117" s="31"/>
      <c r="H117" s="31"/>
      <c r="I117" s="25" t="s">
        <v>23</v>
      </c>
      <c r="J117" s="54" t="str">
        <f>IF(J10="","",J10)</f>
        <v>28. 12. 2024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 x14ac:dyDescent="0.2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 x14ac:dyDescent="0.2">
      <c r="A119" s="31"/>
      <c r="B119" s="32"/>
      <c r="C119" s="25" t="s">
        <v>29</v>
      </c>
      <c r="D119" s="31"/>
      <c r="E119" s="31"/>
      <c r="F119" s="23" t="str">
        <f>E13</f>
        <v xml:space="preserve"> </v>
      </c>
      <c r="G119" s="31"/>
      <c r="H119" s="31"/>
      <c r="I119" s="25" t="s">
        <v>35</v>
      </c>
      <c r="J119" s="29" t="str">
        <f>E19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 x14ac:dyDescent="0.2">
      <c r="A120" s="31"/>
      <c r="B120" s="32"/>
      <c r="C120" s="25" t="s">
        <v>33</v>
      </c>
      <c r="D120" s="31"/>
      <c r="E120" s="31"/>
      <c r="F120" s="23" t="str">
        <f>IF(E16="","",E16)</f>
        <v>Vyplň údaj</v>
      </c>
      <c r="G120" s="31"/>
      <c r="H120" s="31"/>
      <c r="I120" s="25" t="s">
        <v>37</v>
      </c>
      <c r="J120" s="29" t="str">
        <f>E22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 x14ac:dyDescent="0.2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 x14ac:dyDescent="0.2">
      <c r="A122" s="114"/>
      <c r="B122" s="115"/>
      <c r="C122" s="116" t="s">
        <v>105</v>
      </c>
      <c r="D122" s="117" t="s">
        <v>64</v>
      </c>
      <c r="E122" s="117" t="s">
        <v>60</v>
      </c>
      <c r="F122" s="117" t="s">
        <v>61</v>
      </c>
      <c r="G122" s="117" t="s">
        <v>106</v>
      </c>
      <c r="H122" s="117" t="s">
        <v>107</v>
      </c>
      <c r="I122" s="117" t="s">
        <v>108</v>
      </c>
      <c r="J122" s="117" t="s">
        <v>89</v>
      </c>
      <c r="K122" s="118" t="s">
        <v>109</v>
      </c>
      <c r="L122" s="119"/>
      <c r="M122" s="61" t="s">
        <v>1</v>
      </c>
      <c r="N122" s="62" t="s">
        <v>43</v>
      </c>
      <c r="O122" s="62" t="s">
        <v>110</v>
      </c>
      <c r="P122" s="62" t="s">
        <v>111</v>
      </c>
      <c r="Q122" s="62" t="s">
        <v>112</v>
      </c>
      <c r="R122" s="62" t="s">
        <v>113</v>
      </c>
      <c r="S122" s="62" t="s">
        <v>114</v>
      </c>
      <c r="T122" s="63" t="s">
        <v>115</v>
      </c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</row>
    <row r="123" spans="1:65" s="2" customFormat="1" ht="22.9" customHeight="1" x14ac:dyDescent="0.25">
      <c r="A123" s="31"/>
      <c r="B123" s="32"/>
      <c r="C123" s="68" t="s">
        <v>116</v>
      </c>
      <c r="D123" s="31"/>
      <c r="E123" s="31"/>
      <c r="F123" s="31"/>
      <c r="G123" s="31"/>
      <c r="H123" s="31"/>
      <c r="I123" s="31"/>
      <c r="J123" s="120">
        <f>BK123</f>
        <v>0</v>
      </c>
      <c r="K123" s="31"/>
      <c r="L123" s="32"/>
      <c r="M123" s="64"/>
      <c r="N123" s="55"/>
      <c r="O123" s="65"/>
      <c r="P123" s="121">
        <f>P124+P140+P188</f>
        <v>0</v>
      </c>
      <c r="Q123" s="65"/>
      <c r="R123" s="121">
        <f>R124+R140+R188</f>
        <v>0.87646399999999991</v>
      </c>
      <c r="S123" s="65"/>
      <c r="T123" s="122">
        <f>T124+T140+T188</f>
        <v>0.19888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5" t="s">
        <v>78</v>
      </c>
      <c r="AU123" s="15" t="s">
        <v>91</v>
      </c>
      <c r="BK123" s="123">
        <f>BK124+BK140+BK188</f>
        <v>0</v>
      </c>
    </row>
    <row r="124" spans="1:65" s="12" customFormat="1" ht="25.9" customHeight="1" x14ac:dyDescent="0.2">
      <c r="B124" s="124"/>
      <c r="D124" s="125" t="s">
        <v>78</v>
      </c>
      <c r="E124" s="126" t="s">
        <v>117</v>
      </c>
      <c r="F124" s="126" t="s">
        <v>118</v>
      </c>
      <c r="I124" s="127"/>
      <c r="J124" s="128">
        <f>BK124</f>
        <v>0</v>
      </c>
      <c r="L124" s="124"/>
      <c r="M124" s="129"/>
      <c r="N124" s="130"/>
      <c r="O124" s="130"/>
      <c r="P124" s="131">
        <f>P125+P133</f>
        <v>0</v>
      </c>
      <c r="Q124" s="130"/>
      <c r="R124" s="131">
        <f>R125+R133</f>
        <v>2.3040000000000001E-3</v>
      </c>
      <c r="S124" s="130"/>
      <c r="T124" s="132">
        <f>T125+T133</f>
        <v>3.78E-2</v>
      </c>
      <c r="AR124" s="125" t="s">
        <v>20</v>
      </c>
      <c r="AT124" s="133" t="s">
        <v>78</v>
      </c>
      <c r="AU124" s="133" t="s">
        <v>79</v>
      </c>
      <c r="AY124" s="125" t="s">
        <v>119</v>
      </c>
      <c r="BK124" s="134">
        <f>BK125+BK133</f>
        <v>0</v>
      </c>
    </row>
    <row r="125" spans="1:65" s="12" customFormat="1" ht="22.9" customHeight="1" x14ac:dyDescent="0.2">
      <c r="B125" s="124"/>
      <c r="D125" s="125" t="s">
        <v>78</v>
      </c>
      <c r="E125" s="135" t="s">
        <v>120</v>
      </c>
      <c r="F125" s="135" t="s">
        <v>121</v>
      </c>
      <c r="I125" s="127"/>
      <c r="J125" s="136">
        <f>BK125</f>
        <v>0</v>
      </c>
      <c r="L125" s="124"/>
      <c r="M125" s="129"/>
      <c r="N125" s="130"/>
      <c r="O125" s="130"/>
      <c r="P125" s="131">
        <f>SUM(P126:P132)</f>
        <v>0</v>
      </c>
      <c r="Q125" s="130"/>
      <c r="R125" s="131">
        <f>SUM(R126:R132)</f>
        <v>2.3040000000000001E-3</v>
      </c>
      <c r="S125" s="130"/>
      <c r="T125" s="132">
        <f>SUM(T126:T132)</f>
        <v>3.78E-2</v>
      </c>
      <c r="AR125" s="125" t="s">
        <v>20</v>
      </c>
      <c r="AT125" s="133" t="s">
        <v>78</v>
      </c>
      <c r="AU125" s="133" t="s">
        <v>20</v>
      </c>
      <c r="AY125" s="125" t="s">
        <v>119</v>
      </c>
      <c r="BK125" s="134">
        <f>SUM(BK126:BK132)</f>
        <v>0</v>
      </c>
    </row>
    <row r="126" spans="1:65" s="2" customFormat="1" ht="24.2" customHeight="1" x14ac:dyDescent="0.2">
      <c r="A126" s="31"/>
      <c r="B126" s="137"/>
      <c r="C126" s="138" t="s">
        <v>20</v>
      </c>
      <c r="D126" s="138" t="s">
        <v>122</v>
      </c>
      <c r="E126" s="139" t="s">
        <v>123</v>
      </c>
      <c r="F126" s="140" t="s">
        <v>124</v>
      </c>
      <c r="G126" s="141" t="s">
        <v>125</v>
      </c>
      <c r="H126" s="142">
        <v>50</v>
      </c>
      <c r="I126" s="143"/>
      <c r="J126" s="144">
        <f>ROUND(I126*H126,2)</f>
        <v>0</v>
      </c>
      <c r="K126" s="140" t="s">
        <v>126</v>
      </c>
      <c r="L126" s="32"/>
      <c r="M126" s="145" t="s">
        <v>1</v>
      </c>
      <c r="N126" s="146" t="s">
        <v>44</v>
      </c>
      <c r="O126" s="57"/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49" t="s">
        <v>127</v>
      </c>
      <c r="AT126" s="149" t="s">
        <v>122</v>
      </c>
      <c r="AU126" s="149" t="s">
        <v>85</v>
      </c>
      <c r="AY126" s="15" t="s">
        <v>119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5" t="s">
        <v>20</v>
      </c>
      <c r="BK126" s="150">
        <f>ROUND(I126*H126,2)</f>
        <v>0</v>
      </c>
      <c r="BL126" s="15" t="s">
        <v>127</v>
      </c>
      <c r="BM126" s="149" t="s">
        <v>128</v>
      </c>
    </row>
    <row r="127" spans="1:65" s="13" customFormat="1" ht="11.25" x14ac:dyDescent="0.2">
      <c r="B127" s="151"/>
      <c r="D127" s="152" t="s">
        <v>129</v>
      </c>
      <c r="E127" s="153" t="s">
        <v>1</v>
      </c>
      <c r="F127" s="154" t="s">
        <v>130</v>
      </c>
      <c r="H127" s="155">
        <v>50</v>
      </c>
      <c r="I127" s="156"/>
      <c r="L127" s="151"/>
      <c r="M127" s="157"/>
      <c r="N127" s="158"/>
      <c r="O127" s="158"/>
      <c r="P127" s="158"/>
      <c r="Q127" s="158"/>
      <c r="R127" s="158"/>
      <c r="S127" s="158"/>
      <c r="T127" s="159"/>
      <c r="AT127" s="153" t="s">
        <v>129</v>
      </c>
      <c r="AU127" s="153" t="s">
        <v>85</v>
      </c>
      <c r="AV127" s="13" t="s">
        <v>85</v>
      </c>
      <c r="AW127" s="13" t="s">
        <v>36</v>
      </c>
      <c r="AX127" s="13" t="s">
        <v>20</v>
      </c>
      <c r="AY127" s="153" t="s">
        <v>119</v>
      </c>
    </row>
    <row r="128" spans="1:65" s="2" customFormat="1" ht="37.9" customHeight="1" x14ac:dyDescent="0.2">
      <c r="A128" s="31"/>
      <c r="B128" s="137"/>
      <c r="C128" s="138" t="s">
        <v>85</v>
      </c>
      <c r="D128" s="138" t="s">
        <v>122</v>
      </c>
      <c r="E128" s="139" t="s">
        <v>131</v>
      </c>
      <c r="F128" s="140" t="s">
        <v>132</v>
      </c>
      <c r="G128" s="141" t="s">
        <v>125</v>
      </c>
      <c r="H128" s="142">
        <v>400</v>
      </c>
      <c r="I128" s="143"/>
      <c r="J128" s="144">
        <f>ROUND(I128*H128,2)</f>
        <v>0</v>
      </c>
      <c r="K128" s="140" t="s">
        <v>126</v>
      </c>
      <c r="L128" s="32"/>
      <c r="M128" s="145" t="s">
        <v>1</v>
      </c>
      <c r="N128" s="146" t="s">
        <v>44</v>
      </c>
      <c r="O128" s="57"/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49" t="s">
        <v>127</v>
      </c>
      <c r="AT128" s="149" t="s">
        <v>122</v>
      </c>
      <c r="AU128" s="149" t="s">
        <v>85</v>
      </c>
      <c r="AY128" s="15" t="s">
        <v>119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5" t="s">
        <v>20</v>
      </c>
      <c r="BK128" s="150">
        <f>ROUND(I128*H128,2)</f>
        <v>0</v>
      </c>
      <c r="BL128" s="15" t="s">
        <v>127</v>
      </c>
      <c r="BM128" s="149" t="s">
        <v>133</v>
      </c>
    </row>
    <row r="129" spans="1:65" s="13" customFormat="1" ht="11.25" x14ac:dyDescent="0.2">
      <c r="B129" s="151"/>
      <c r="D129" s="152" t="s">
        <v>129</v>
      </c>
      <c r="E129" s="153" t="s">
        <v>1</v>
      </c>
      <c r="F129" s="154" t="s">
        <v>134</v>
      </c>
      <c r="H129" s="155">
        <v>400</v>
      </c>
      <c r="I129" s="156"/>
      <c r="L129" s="151"/>
      <c r="M129" s="157"/>
      <c r="N129" s="158"/>
      <c r="O129" s="158"/>
      <c r="P129" s="158"/>
      <c r="Q129" s="158"/>
      <c r="R129" s="158"/>
      <c r="S129" s="158"/>
      <c r="T129" s="159"/>
      <c r="AT129" s="153" t="s">
        <v>129</v>
      </c>
      <c r="AU129" s="153" t="s">
        <v>85</v>
      </c>
      <c r="AV129" s="13" t="s">
        <v>85</v>
      </c>
      <c r="AW129" s="13" t="s">
        <v>36</v>
      </c>
      <c r="AX129" s="13" t="s">
        <v>20</v>
      </c>
      <c r="AY129" s="153" t="s">
        <v>119</v>
      </c>
    </row>
    <row r="130" spans="1:65" s="2" customFormat="1" ht="33" customHeight="1" x14ac:dyDescent="0.2">
      <c r="A130" s="31"/>
      <c r="B130" s="137"/>
      <c r="C130" s="138" t="s">
        <v>135</v>
      </c>
      <c r="D130" s="138" t="s">
        <v>122</v>
      </c>
      <c r="E130" s="139" t="s">
        <v>136</v>
      </c>
      <c r="F130" s="140" t="s">
        <v>137</v>
      </c>
      <c r="G130" s="141" t="s">
        <v>125</v>
      </c>
      <c r="H130" s="142">
        <v>50</v>
      </c>
      <c r="I130" s="143"/>
      <c r="J130" s="144">
        <f>ROUND(I130*H130,2)</f>
        <v>0</v>
      </c>
      <c r="K130" s="140" t="s">
        <v>126</v>
      </c>
      <c r="L130" s="32"/>
      <c r="M130" s="145" t="s">
        <v>1</v>
      </c>
      <c r="N130" s="146" t="s">
        <v>44</v>
      </c>
      <c r="O130" s="57"/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49" t="s">
        <v>127</v>
      </c>
      <c r="AT130" s="149" t="s">
        <v>122</v>
      </c>
      <c r="AU130" s="149" t="s">
        <v>85</v>
      </c>
      <c r="AY130" s="15" t="s">
        <v>119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5" t="s">
        <v>20</v>
      </c>
      <c r="BK130" s="150">
        <f>ROUND(I130*H130,2)</f>
        <v>0</v>
      </c>
      <c r="BL130" s="15" t="s">
        <v>127</v>
      </c>
      <c r="BM130" s="149" t="s">
        <v>138</v>
      </c>
    </row>
    <row r="131" spans="1:65" s="2" customFormat="1" ht="24.2" customHeight="1" x14ac:dyDescent="0.2">
      <c r="A131" s="31"/>
      <c r="B131" s="137"/>
      <c r="C131" s="138" t="s">
        <v>127</v>
      </c>
      <c r="D131" s="138" t="s">
        <v>122</v>
      </c>
      <c r="E131" s="139" t="s">
        <v>139</v>
      </c>
      <c r="F131" s="140" t="s">
        <v>140</v>
      </c>
      <c r="G131" s="141" t="s">
        <v>141</v>
      </c>
      <c r="H131" s="142">
        <v>1.8</v>
      </c>
      <c r="I131" s="143"/>
      <c r="J131" s="144">
        <f>ROUND(I131*H131,2)</f>
        <v>0</v>
      </c>
      <c r="K131" s="140" t="s">
        <v>126</v>
      </c>
      <c r="L131" s="32"/>
      <c r="M131" s="145" t="s">
        <v>1</v>
      </c>
      <c r="N131" s="146" t="s">
        <v>44</v>
      </c>
      <c r="O131" s="57"/>
      <c r="P131" s="147">
        <f>O131*H131</f>
        <v>0</v>
      </c>
      <c r="Q131" s="147">
        <v>1.2800000000000001E-3</v>
      </c>
      <c r="R131" s="147">
        <f>Q131*H131</f>
        <v>2.3040000000000001E-3</v>
      </c>
      <c r="S131" s="147">
        <v>2.1000000000000001E-2</v>
      </c>
      <c r="T131" s="148">
        <f>S131*H131</f>
        <v>3.78E-2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49" t="s">
        <v>127</v>
      </c>
      <c r="AT131" s="149" t="s">
        <v>122</v>
      </c>
      <c r="AU131" s="149" t="s">
        <v>85</v>
      </c>
      <c r="AY131" s="15" t="s">
        <v>119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5" t="s">
        <v>20</v>
      </c>
      <c r="BK131" s="150">
        <f>ROUND(I131*H131,2)</f>
        <v>0</v>
      </c>
      <c r="BL131" s="15" t="s">
        <v>127</v>
      </c>
      <c r="BM131" s="149" t="s">
        <v>142</v>
      </c>
    </row>
    <row r="132" spans="1:65" s="13" customFormat="1" ht="11.25" x14ac:dyDescent="0.2">
      <c r="B132" s="151"/>
      <c r="D132" s="152" t="s">
        <v>129</v>
      </c>
      <c r="E132" s="153" t="s">
        <v>1</v>
      </c>
      <c r="F132" s="154" t="s">
        <v>143</v>
      </c>
      <c r="H132" s="155">
        <v>1.8</v>
      </c>
      <c r="I132" s="156"/>
      <c r="L132" s="151"/>
      <c r="M132" s="157"/>
      <c r="N132" s="158"/>
      <c r="O132" s="158"/>
      <c r="P132" s="158"/>
      <c r="Q132" s="158"/>
      <c r="R132" s="158"/>
      <c r="S132" s="158"/>
      <c r="T132" s="159"/>
      <c r="AT132" s="153" t="s">
        <v>129</v>
      </c>
      <c r="AU132" s="153" t="s">
        <v>85</v>
      </c>
      <c r="AV132" s="13" t="s">
        <v>85</v>
      </c>
      <c r="AW132" s="13" t="s">
        <v>36</v>
      </c>
      <c r="AX132" s="13" t="s">
        <v>20</v>
      </c>
      <c r="AY132" s="153" t="s">
        <v>119</v>
      </c>
    </row>
    <row r="133" spans="1:65" s="12" customFormat="1" ht="22.9" customHeight="1" x14ac:dyDescent="0.2">
      <c r="B133" s="124"/>
      <c r="D133" s="125" t="s">
        <v>78</v>
      </c>
      <c r="E133" s="135" t="s">
        <v>144</v>
      </c>
      <c r="F133" s="135" t="s">
        <v>145</v>
      </c>
      <c r="I133" s="127"/>
      <c r="J133" s="136">
        <f>BK133</f>
        <v>0</v>
      </c>
      <c r="L133" s="124"/>
      <c r="M133" s="129"/>
      <c r="N133" s="130"/>
      <c r="O133" s="130"/>
      <c r="P133" s="131">
        <f>SUM(P134:P139)</f>
        <v>0</v>
      </c>
      <c r="Q133" s="130"/>
      <c r="R133" s="131">
        <f>SUM(R134:R139)</f>
        <v>0</v>
      </c>
      <c r="S133" s="130"/>
      <c r="T133" s="132">
        <f>SUM(T134:T139)</f>
        <v>0</v>
      </c>
      <c r="AR133" s="125" t="s">
        <v>20</v>
      </c>
      <c r="AT133" s="133" t="s">
        <v>78</v>
      </c>
      <c r="AU133" s="133" t="s">
        <v>20</v>
      </c>
      <c r="AY133" s="125" t="s">
        <v>119</v>
      </c>
      <c r="BK133" s="134">
        <f>SUM(BK134:BK139)</f>
        <v>0</v>
      </c>
    </row>
    <row r="134" spans="1:65" s="2" customFormat="1" ht="16.5" customHeight="1" x14ac:dyDescent="0.2">
      <c r="A134" s="31"/>
      <c r="B134" s="137"/>
      <c r="C134" s="138" t="s">
        <v>146</v>
      </c>
      <c r="D134" s="138" t="s">
        <v>122</v>
      </c>
      <c r="E134" s="139" t="s">
        <v>147</v>
      </c>
      <c r="F134" s="140" t="s">
        <v>148</v>
      </c>
      <c r="G134" s="141" t="s">
        <v>149</v>
      </c>
      <c r="H134" s="142">
        <v>0.19900000000000001</v>
      </c>
      <c r="I134" s="143"/>
      <c r="J134" s="144">
        <f>ROUND(I134*H134,2)</f>
        <v>0</v>
      </c>
      <c r="K134" s="140" t="s">
        <v>126</v>
      </c>
      <c r="L134" s="32"/>
      <c r="M134" s="145" t="s">
        <v>1</v>
      </c>
      <c r="N134" s="146" t="s">
        <v>44</v>
      </c>
      <c r="O134" s="57"/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9" t="s">
        <v>127</v>
      </c>
      <c r="AT134" s="149" t="s">
        <v>122</v>
      </c>
      <c r="AU134" s="149" t="s">
        <v>85</v>
      </c>
      <c r="AY134" s="15" t="s">
        <v>119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5" t="s">
        <v>20</v>
      </c>
      <c r="BK134" s="150">
        <f>ROUND(I134*H134,2)</f>
        <v>0</v>
      </c>
      <c r="BL134" s="15" t="s">
        <v>127</v>
      </c>
      <c r="BM134" s="149" t="s">
        <v>150</v>
      </c>
    </row>
    <row r="135" spans="1:65" s="2" customFormat="1" ht="24.2" customHeight="1" x14ac:dyDescent="0.2">
      <c r="A135" s="31"/>
      <c r="B135" s="137"/>
      <c r="C135" s="138" t="s">
        <v>151</v>
      </c>
      <c r="D135" s="138" t="s">
        <v>122</v>
      </c>
      <c r="E135" s="139" t="s">
        <v>152</v>
      </c>
      <c r="F135" s="140" t="s">
        <v>153</v>
      </c>
      <c r="G135" s="141" t="s">
        <v>149</v>
      </c>
      <c r="H135" s="142">
        <v>0.19900000000000001</v>
      </c>
      <c r="I135" s="143"/>
      <c r="J135" s="144">
        <f>ROUND(I135*H135,2)</f>
        <v>0</v>
      </c>
      <c r="K135" s="140" t="s">
        <v>126</v>
      </c>
      <c r="L135" s="32"/>
      <c r="M135" s="145" t="s">
        <v>1</v>
      </c>
      <c r="N135" s="146" t="s">
        <v>44</v>
      </c>
      <c r="O135" s="57"/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9" t="s">
        <v>127</v>
      </c>
      <c r="AT135" s="149" t="s">
        <v>122</v>
      </c>
      <c r="AU135" s="149" t="s">
        <v>85</v>
      </c>
      <c r="AY135" s="15" t="s">
        <v>119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20</v>
      </c>
      <c r="BK135" s="150">
        <f>ROUND(I135*H135,2)</f>
        <v>0</v>
      </c>
      <c r="BL135" s="15" t="s">
        <v>127</v>
      </c>
      <c r="BM135" s="149" t="s">
        <v>154</v>
      </c>
    </row>
    <row r="136" spans="1:65" s="2" customFormat="1" ht="24.2" customHeight="1" x14ac:dyDescent="0.2">
      <c r="A136" s="31"/>
      <c r="B136" s="137"/>
      <c r="C136" s="138" t="s">
        <v>155</v>
      </c>
      <c r="D136" s="138" t="s">
        <v>122</v>
      </c>
      <c r="E136" s="139" t="s">
        <v>156</v>
      </c>
      <c r="F136" s="140" t="s">
        <v>157</v>
      </c>
      <c r="G136" s="141" t="s">
        <v>149</v>
      </c>
      <c r="H136" s="142">
        <v>0.19900000000000001</v>
      </c>
      <c r="I136" s="143"/>
      <c r="J136" s="144">
        <f>ROUND(I136*H136,2)</f>
        <v>0</v>
      </c>
      <c r="K136" s="140" t="s">
        <v>126</v>
      </c>
      <c r="L136" s="32"/>
      <c r="M136" s="145" t="s">
        <v>1</v>
      </c>
      <c r="N136" s="146" t="s">
        <v>44</v>
      </c>
      <c r="O136" s="57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9" t="s">
        <v>127</v>
      </c>
      <c r="AT136" s="149" t="s">
        <v>122</v>
      </c>
      <c r="AU136" s="149" t="s">
        <v>85</v>
      </c>
      <c r="AY136" s="15" t="s">
        <v>119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5" t="s">
        <v>20</v>
      </c>
      <c r="BK136" s="150">
        <f>ROUND(I136*H136,2)</f>
        <v>0</v>
      </c>
      <c r="BL136" s="15" t="s">
        <v>127</v>
      </c>
      <c r="BM136" s="149" t="s">
        <v>158</v>
      </c>
    </row>
    <row r="137" spans="1:65" s="2" customFormat="1" ht="24.2" customHeight="1" x14ac:dyDescent="0.2">
      <c r="A137" s="31"/>
      <c r="B137" s="137"/>
      <c r="C137" s="138" t="s">
        <v>159</v>
      </c>
      <c r="D137" s="138" t="s">
        <v>122</v>
      </c>
      <c r="E137" s="139" t="s">
        <v>160</v>
      </c>
      <c r="F137" s="140" t="s">
        <v>161</v>
      </c>
      <c r="G137" s="141" t="s">
        <v>149</v>
      </c>
      <c r="H137" s="142">
        <v>1.99</v>
      </c>
      <c r="I137" s="143"/>
      <c r="J137" s="144">
        <f>ROUND(I137*H137,2)</f>
        <v>0</v>
      </c>
      <c r="K137" s="140" t="s">
        <v>126</v>
      </c>
      <c r="L137" s="32"/>
      <c r="M137" s="145" t="s">
        <v>1</v>
      </c>
      <c r="N137" s="146" t="s">
        <v>44</v>
      </c>
      <c r="O137" s="57"/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9" t="s">
        <v>127</v>
      </c>
      <c r="AT137" s="149" t="s">
        <v>122</v>
      </c>
      <c r="AU137" s="149" t="s">
        <v>85</v>
      </c>
      <c r="AY137" s="15" t="s">
        <v>119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5" t="s">
        <v>20</v>
      </c>
      <c r="BK137" s="150">
        <f>ROUND(I137*H137,2)</f>
        <v>0</v>
      </c>
      <c r="BL137" s="15" t="s">
        <v>127</v>
      </c>
      <c r="BM137" s="149" t="s">
        <v>162</v>
      </c>
    </row>
    <row r="138" spans="1:65" s="13" customFormat="1" ht="11.25" x14ac:dyDescent="0.2">
      <c r="B138" s="151"/>
      <c r="D138" s="152" t="s">
        <v>129</v>
      </c>
      <c r="E138" s="153" t="s">
        <v>1</v>
      </c>
      <c r="F138" s="154" t="s">
        <v>163</v>
      </c>
      <c r="H138" s="155">
        <v>1.99</v>
      </c>
      <c r="I138" s="156"/>
      <c r="L138" s="151"/>
      <c r="M138" s="157"/>
      <c r="N138" s="158"/>
      <c r="O138" s="158"/>
      <c r="P138" s="158"/>
      <c r="Q138" s="158"/>
      <c r="R138" s="158"/>
      <c r="S138" s="158"/>
      <c r="T138" s="159"/>
      <c r="AT138" s="153" t="s">
        <v>129</v>
      </c>
      <c r="AU138" s="153" t="s">
        <v>85</v>
      </c>
      <c r="AV138" s="13" t="s">
        <v>85</v>
      </c>
      <c r="AW138" s="13" t="s">
        <v>36</v>
      </c>
      <c r="AX138" s="13" t="s">
        <v>20</v>
      </c>
      <c r="AY138" s="153" t="s">
        <v>119</v>
      </c>
    </row>
    <row r="139" spans="1:65" s="2" customFormat="1" ht="44.25" customHeight="1" x14ac:dyDescent="0.2">
      <c r="A139" s="31"/>
      <c r="B139" s="137"/>
      <c r="C139" s="138" t="s">
        <v>120</v>
      </c>
      <c r="D139" s="138" t="s">
        <v>122</v>
      </c>
      <c r="E139" s="139" t="s">
        <v>164</v>
      </c>
      <c r="F139" s="140" t="s">
        <v>165</v>
      </c>
      <c r="G139" s="141" t="s">
        <v>149</v>
      </c>
      <c r="H139" s="142">
        <v>0.19900000000000001</v>
      </c>
      <c r="I139" s="143"/>
      <c r="J139" s="144">
        <f>ROUND(I139*H139,2)</f>
        <v>0</v>
      </c>
      <c r="K139" s="140" t="s">
        <v>126</v>
      </c>
      <c r="L139" s="32"/>
      <c r="M139" s="145" t="s">
        <v>1</v>
      </c>
      <c r="N139" s="146" t="s">
        <v>44</v>
      </c>
      <c r="O139" s="57"/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9" t="s">
        <v>127</v>
      </c>
      <c r="AT139" s="149" t="s">
        <v>122</v>
      </c>
      <c r="AU139" s="149" t="s">
        <v>85</v>
      </c>
      <c r="AY139" s="15" t="s">
        <v>119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5" t="s">
        <v>20</v>
      </c>
      <c r="BK139" s="150">
        <f>ROUND(I139*H139,2)</f>
        <v>0</v>
      </c>
      <c r="BL139" s="15" t="s">
        <v>127</v>
      </c>
      <c r="BM139" s="149" t="s">
        <v>166</v>
      </c>
    </row>
    <row r="140" spans="1:65" s="12" customFormat="1" ht="25.9" customHeight="1" x14ac:dyDescent="0.2">
      <c r="B140" s="124"/>
      <c r="D140" s="125" t="s">
        <v>78</v>
      </c>
      <c r="E140" s="126" t="s">
        <v>167</v>
      </c>
      <c r="F140" s="126" t="s">
        <v>168</v>
      </c>
      <c r="I140" s="127"/>
      <c r="J140" s="128">
        <f>BK140</f>
        <v>0</v>
      </c>
      <c r="L140" s="124"/>
      <c r="M140" s="129"/>
      <c r="N140" s="130"/>
      <c r="O140" s="130"/>
      <c r="P140" s="131">
        <f>P141+P152+P154+P159+P174+P183</f>
        <v>0</v>
      </c>
      <c r="Q140" s="130"/>
      <c r="R140" s="131">
        <f>R141+R152+R154+R159+R174+R183</f>
        <v>0.87415999999999994</v>
      </c>
      <c r="S140" s="130"/>
      <c r="T140" s="132">
        <f>T141+T152+T154+T159+T174+T183</f>
        <v>0.16108</v>
      </c>
      <c r="AR140" s="125" t="s">
        <v>85</v>
      </c>
      <c r="AT140" s="133" t="s">
        <v>78</v>
      </c>
      <c r="AU140" s="133" t="s">
        <v>79</v>
      </c>
      <c r="AY140" s="125" t="s">
        <v>119</v>
      </c>
      <c r="BK140" s="134">
        <f>BK141+BK152+BK154+BK159+BK174+BK183</f>
        <v>0</v>
      </c>
    </row>
    <row r="141" spans="1:65" s="12" customFormat="1" ht="22.9" customHeight="1" x14ac:dyDescent="0.2">
      <c r="B141" s="124"/>
      <c r="D141" s="125" t="s">
        <v>78</v>
      </c>
      <c r="E141" s="135" t="s">
        <v>169</v>
      </c>
      <c r="F141" s="135" t="s">
        <v>170</v>
      </c>
      <c r="I141" s="127"/>
      <c r="J141" s="136">
        <f>BK141</f>
        <v>0</v>
      </c>
      <c r="L141" s="124"/>
      <c r="M141" s="129"/>
      <c r="N141" s="130"/>
      <c r="O141" s="130"/>
      <c r="P141" s="131">
        <f>SUM(P142:P151)</f>
        <v>0</v>
      </c>
      <c r="Q141" s="130"/>
      <c r="R141" s="131">
        <f>SUM(R142:R151)</f>
        <v>3.2210000000000003E-2</v>
      </c>
      <c r="S141" s="130"/>
      <c r="T141" s="132">
        <f>SUM(T142:T151)</f>
        <v>2.8400000000000001E-3</v>
      </c>
      <c r="AR141" s="125" t="s">
        <v>85</v>
      </c>
      <c r="AT141" s="133" t="s">
        <v>78</v>
      </c>
      <c r="AU141" s="133" t="s">
        <v>20</v>
      </c>
      <c r="AY141" s="125" t="s">
        <v>119</v>
      </c>
      <c r="BK141" s="134">
        <f>SUM(BK142:BK151)</f>
        <v>0</v>
      </c>
    </row>
    <row r="142" spans="1:65" s="2" customFormat="1" ht="24.2" customHeight="1" x14ac:dyDescent="0.2">
      <c r="A142" s="31"/>
      <c r="B142" s="137"/>
      <c r="C142" s="138" t="s">
        <v>171</v>
      </c>
      <c r="D142" s="138" t="s">
        <v>122</v>
      </c>
      <c r="E142" s="139" t="s">
        <v>172</v>
      </c>
      <c r="F142" s="140" t="s">
        <v>173</v>
      </c>
      <c r="G142" s="141" t="s">
        <v>141</v>
      </c>
      <c r="H142" s="142">
        <v>4</v>
      </c>
      <c r="I142" s="143"/>
      <c r="J142" s="144">
        <f t="shared" ref="J142:J151" si="0">ROUND(I142*H142,2)</f>
        <v>0</v>
      </c>
      <c r="K142" s="140" t="s">
        <v>126</v>
      </c>
      <c r="L142" s="32"/>
      <c r="M142" s="145" t="s">
        <v>1</v>
      </c>
      <c r="N142" s="146" t="s">
        <v>44</v>
      </c>
      <c r="O142" s="57"/>
      <c r="P142" s="147">
        <f t="shared" ref="P142:P151" si="1">O142*H142</f>
        <v>0</v>
      </c>
      <c r="Q142" s="147">
        <v>0</v>
      </c>
      <c r="R142" s="147">
        <f t="shared" ref="R142:R151" si="2">Q142*H142</f>
        <v>0</v>
      </c>
      <c r="S142" s="147">
        <v>7.1000000000000002E-4</v>
      </c>
      <c r="T142" s="148">
        <f t="shared" ref="T142:T151" si="3">S142*H142</f>
        <v>2.8400000000000001E-3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9" t="s">
        <v>174</v>
      </c>
      <c r="AT142" s="149" t="s">
        <v>122</v>
      </c>
      <c r="AU142" s="149" t="s">
        <v>85</v>
      </c>
      <c r="AY142" s="15" t="s">
        <v>119</v>
      </c>
      <c r="BE142" s="150">
        <f t="shared" ref="BE142:BE151" si="4">IF(N142="základní",J142,0)</f>
        <v>0</v>
      </c>
      <c r="BF142" s="150">
        <f t="shared" ref="BF142:BF151" si="5">IF(N142="snížená",J142,0)</f>
        <v>0</v>
      </c>
      <c r="BG142" s="150">
        <f t="shared" ref="BG142:BG151" si="6">IF(N142="zákl. přenesená",J142,0)</f>
        <v>0</v>
      </c>
      <c r="BH142" s="150">
        <f t="shared" ref="BH142:BH151" si="7">IF(N142="sníž. přenesená",J142,0)</f>
        <v>0</v>
      </c>
      <c r="BI142" s="150">
        <f t="shared" ref="BI142:BI151" si="8">IF(N142="nulová",J142,0)</f>
        <v>0</v>
      </c>
      <c r="BJ142" s="15" t="s">
        <v>20</v>
      </c>
      <c r="BK142" s="150">
        <f t="shared" ref="BK142:BK151" si="9">ROUND(I142*H142,2)</f>
        <v>0</v>
      </c>
      <c r="BL142" s="15" t="s">
        <v>174</v>
      </c>
      <c r="BM142" s="149" t="s">
        <v>175</v>
      </c>
    </row>
    <row r="143" spans="1:65" s="2" customFormat="1" ht="16.5" customHeight="1" x14ac:dyDescent="0.2">
      <c r="A143" s="31"/>
      <c r="B143" s="137"/>
      <c r="C143" s="160" t="s">
        <v>176</v>
      </c>
      <c r="D143" s="160" t="s">
        <v>177</v>
      </c>
      <c r="E143" s="161" t="s">
        <v>178</v>
      </c>
      <c r="F143" s="162" t="s">
        <v>179</v>
      </c>
      <c r="G143" s="163" t="s">
        <v>141</v>
      </c>
      <c r="H143" s="164">
        <v>10</v>
      </c>
      <c r="I143" s="165"/>
      <c r="J143" s="166">
        <f t="shared" si="0"/>
        <v>0</v>
      </c>
      <c r="K143" s="162" t="s">
        <v>1</v>
      </c>
      <c r="L143" s="167"/>
      <c r="M143" s="168" t="s">
        <v>1</v>
      </c>
      <c r="N143" s="169" t="s">
        <v>44</v>
      </c>
      <c r="O143" s="57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9" t="s">
        <v>180</v>
      </c>
      <c r="AT143" s="149" t="s">
        <v>177</v>
      </c>
      <c r="AU143" s="149" t="s">
        <v>85</v>
      </c>
      <c r="AY143" s="15" t="s">
        <v>119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5" t="s">
        <v>20</v>
      </c>
      <c r="BK143" s="150">
        <f t="shared" si="9"/>
        <v>0</v>
      </c>
      <c r="BL143" s="15" t="s">
        <v>174</v>
      </c>
      <c r="BM143" s="149" t="s">
        <v>181</v>
      </c>
    </row>
    <row r="144" spans="1:65" s="2" customFormat="1" ht="16.5" customHeight="1" x14ac:dyDescent="0.2">
      <c r="A144" s="31"/>
      <c r="B144" s="137"/>
      <c r="C144" s="160" t="s">
        <v>8</v>
      </c>
      <c r="D144" s="160" t="s">
        <v>177</v>
      </c>
      <c r="E144" s="161" t="s">
        <v>182</v>
      </c>
      <c r="F144" s="162" t="s">
        <v>183</v>
      </c>
      <c r="G144" s="163" t="s">
        <v>141</v>
      </c>
      <c r="H144" s="164">
        <v>42</v>
      </c>
      <c r="I144" s="165"/>
      <c r="J144" s="166">
        <f t="shared" si="0"/>
        <v>0</v>
      </c>
      <c r="K144" s="162" t="s">
        <v>1</v>
      </c>
      <c r="L144" s="167"/>
      <c r="M144" s="168" t="s">
        <v>1</v>
      </c>
      <c r="N144" s="169" t="s">
        <v>44</v>
      </c>
      <c r="O144" s="57"/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9" t="s">
        <v>180</v>
      </c>
      <c r="AT144" s="149" t="s">
        <v>177</v>
      </c>
      <c r="AU144" s="149" t="s">
        <v>85</v>
      </c>
      <c r="AY144" s="15" t="s">
        <v>119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5" t="s">
        <v>20</v>
      </c>
      <c r="BK144" s="150">
        <f t="shared" si="9"/>
        <v>0</v>
      </c>
      <c r="BL144" s="15" t="s">
        <v>174</v>
      </c>
      <c r="BM144" s="149" t="s">
        <v>184</v>
      </c>
    </row>
    <row r="145" spans="1:65" s="2" customFormat="1" ht="16.5" customHeight="1" x14ac:dyDescent="0.2">
      <c r="A145" s="31"/>
      <c r="B145" s="137"/>
      <c r="C145" s="160" t="s">
        <v>185</v>
      </c>
      <c r="D145" s="160" t="s">
        <v>177</v>
      </c>
      <c r="E145" s="161" t="s">
        <v>186</v>
      </c>
      <c r="F145" s="162" t="s">
        <v>187</v>
      </c>
      <c r="G145" s="163" t="s">
        <v>141</v>
      </c>
      <c r="H145" s="164">
        <v>1</v>
      </c>
      <c r="I145" s="165"/>
      <c r="J145" s="166">
        <f t="shared" si="0"/>
        <v>0</v>
      </c>
      <c r="K145" s="162" t="s">
        <v>1</v>
      </c>
      <c r="L145" s="167"/>
      <c r="M145" s="168" t="s">
        <v>1</v>
      </c>
      <c r="N145" s="169" t="s">
        <v>44</v>
      </c>
      <c r="O145" s="57"/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9" t="s">
        <v>180</v>
      </c>
      <c r="AT145" s="149" t="s">
        <v>177</v>
      </c>
      <c r="AU145" s="149" t="s">
        <v>85</v>
      </c>
      <c r="AY145" s="15" t="s">
        <v>119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5" t="s">
        <v>20</v>
      </c>
      <c r="BK145" s="150">
        <f t="shared" si="9"/>
        <v>0</v>
      </c>
      <c r="BL145" s="15" t="s">
        <v>174</v>
      </c>
      <c r="BM145" s="149" t="s">
        <v>188</v>
      </c>
    </row>
    <row r="146" spans="1:65" s="2" customFormat="1" ht="16.5" customHeight="1" x14ac:dyDescent="0.2">
      <c r="A146" s="31"/>
      <c r="B146" s="137"/>
      <c r="C146" s="138" t="s">
        <v>189</v>
      </c>
      <c r="D146" s="138" t="s">
        <v>122</v>
      </c>
      <c r="E146" s="139" t="s">
        <v>190</v>
      </c>
      <c r="F146" s="140" t="s">
        <v>191</v>
      </c>
      <c r="G146" s="141" t="s">
        <v>192</v>
      </c>
      <c r="H146" s="142">
        <v>16</v>
      </c>
      <c r="I146" s="143"/>
      <c r="J146" s="144">
        <f t="shared" si="0"/>
        <v>0</v>
      </c>
      <c r="K146" s="140" t="s">
        <v>126</v>
      </c>
      <c r="L146" s="32"/>
      <c r="M146" s="145" t="s">
        <v>1</v>
      </c>
      <c r="N146" s="146" t="s">
        <v>44</v>
      </c>
      <c r="O146" s="57"/>
      <c r="P146" s="147">
        <f t="shared" si="1"/>
        <v>0</v>
      </c>
      <c r="Q146" s="147">
        <v>1.74E-3</v>
      </c>
      <c r="R146" s="147">
        <f t="shared" si="2"/>
        <v>2.784E-2</v>
      </c>
      <c r="S146" s="147">
        <v>0</v>
      </c>
      <c r="T146" s="148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9" t="s">
        <v>174</v>
      </c>
      <c r="AT146" s="149" t="s">
        <v>122</v>
      </c>
      <c r="AU146" s="149" t="s">
        <v>85</v>
      </c>
      <c r="AY146" s="15" t="s">
        <v>119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5" t="s">
        <v>20</v>
      </c>
      <c r="BK146" s="150">
        <f t="shared" si="9"/>
        <v>0</v>
      </c>
      <c r="BL146" s="15" t="s">
        <v>174</v>
      </c>
      <c r="BM146" s="149" t="s">
        <v>193</v>
      </c>
    </row>
    <row r="147" spans="1:65" s="2" customFormat="1" ht="16.5" customHeight="1" x14ac:dyDescent="0.2">
      <c r="A147" s="31"/>
      <c r="B147" s="137"/>
      <c r="C147" s="160" t="s">
        <v>194</v>
      </c>
      <c r="D147" s="160" t="s">
        <v>177</v>
      </c>
      <c r="E147" s="161" t="s">
        <v>195</v>
      </c>
      <c r="F147" s="162" t="s">
        <v>196</v>
      </c>
      <c r="G147" s="163" t="s">
        <v>192</v>
      </c>
      <c r="H147" s="164">
        <v>16</v>
      </c>
      <c r="I147" s="165"/>
      <c r="J147" s="166">
        <f t="shared" si="0"/>
        <v>0</v>
      </c>
      <c r="K147" s="162" t="s">
        <v>1</v>
      </c>
      <c r="L147" s="167"/>
      <c r="M147" s="168" t="s">
        <v>1</v>
      </c>
      <c r="N147" s="169" t="s">
        <v>44</v>
      </c>
      <c r="O147" s="57"/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9" t="s">
        <v>180</v>
      </c>
      <c r="AT147" s="149" t="s">
        <v>177</v>
      </c>
      <c r="AU147" s="149" t="s">
        <v>85</v>
      </c>
      <c r="AY147" s="15" t="s">
        <v>119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5" t="s">
        <v>20</v>
      </c>
      <c r="BK147" s="150">
        <f t="shared" si="9"/>
        <v>0</v>
      </c>
      <c r="BL147" s="15" t="s">
        <v>174</v>
      </c>
      <c r="BM147" s="149" t="s">
        <v>197</v>
      </c>
    </row>
    <row r="148" spans="1:65" s="2" customFormat="1" ht="33" customHeight="1" x14ac:dyDescent="0.2">
      <c r="A148" s="31"/>
      <c r="B148" s="137"/>
      <c r="C148" s="138" t="s">
        <v>198</v>
      </c>
      <c r="D148" s="138" t="s">
        <v>122</v>
      </c>
      <c r="E148" s="139" t="s">
        <v>199</v>
      </c>
      <c r="F148" s="140" t="s">
        <v>200</v>
      </c>
      <c r="G148" s="141" t="s">
        <v>141</v>
      </c>
      <c r="H148" s="142">
        <v>19</v>
      </c>
      <c r="I148" s="143"/>
      <c r="J148" s="144">
        <f t="shared" si="0"/>
        <v>0</v>
      </c>
      <c r="K148" s="140" t="s">
        <v>1</v>
      </c>
      <c r="L148" s="32"/>
      <c r="M148" s="145" t="s">
        <v>1</v>
      </c>
      <c r="N148" s="146" t="s">
        <v>44</v>
      </c>
      <c r="O148" s="57"/>
      <c r="P148" s="147">
        <f t="shared" si="1"/>
        <v>0</v>
      </c>
      <c r="Q148" s="147">
        <v>2.3000000000000001E-4</v>
      </c>
      <c r="R148" s="147">
        <f t="shared" si="2"/>
        <v>4.3699999999999998E-3</v>
      </c>
      <c r="S148" s="147">
        <v>0</v>
      </c>
      <c r="T148" s="148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9" t="s">
        <v>174</v>
      </c>
      <c r="AT148" s="149" t="s">
        <v>122</v>
      </c>
      <c r="AU148" s="149" t="s">
        <v>85</v>
      </c>
      <c r="AY148" s="15" t="s">
        <v>119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5" t="s">
        <v>20</v>
      </c>
      <c r="BK148" s="150">
        <f t="shared" si="9"/>
        <v>0</v>
      </c>
      <c r="BL148" s="15" t="s">
        <v>174</v>
      </c>
      <c r="BM148" s="149" t="s">
        <v>201</v>
      </c>
    </row>
    <row r="149" spans="1:65" s="2" customFormat="1" ht="16.5" customHeight="1" x14ac:dyDescent="0.2">
      <c r="A149" s="31"/>
      <c r="B149" s="137"/>
      <c r="C149" s="160" t="s">
        <v>202</v>
      </c>
      <c r="D149" s="160" t="s">
        <v>177</v>
      </c>
      <c r="E149" s="161" t="s">
        <v>203</v>
      </c>
      <c r="F149" s="162" t="s">
        <v>179</v>
      </c>
      <c r="G149" s="163" t="s">
        <v>141</v>
      </c>
      <c r="H149" s="164">
        <v>19</v>
      </c>
      <c r="I149" s="165"/>
      <c r="J149" s="166">
        <f t="shared" si="0"/>
        <v>0</v>
      </c>
      <c r="K149" s="162" t="s">
        <v>1</v>
      </c>
      <c r="L149" s="167"/>
      <c r="M149" s="168" t="s">
        <v>1</v>
      </c>
      <c r="N149" s="169" t="s">
        <v>44</v>
      </c>
      <c r="O149" s="57"/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9" t="s">
        <v>180</v>
      </c>
      <c r="AT149" s="149" t="s">
        <v>177</v>
      </c>
      <c r="AU149" s="149" t="s">
        <v>85</v>
      </c>
      <c r="AY149" s="15" t="s">
        <v>119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5" t="s">
        <v>20</v>
      </c>
      <c r="BK149" s="150">
        <f t="shared" si="9"/>
        <v>0</v>
      </c>
      <c r="BL149" s="15" t="s">
        <v>174</v>
      </c>
      <c r="BM149" s="149" t="s">
        <v>204</v>
      </c>
    </row>
    <row r="150" spans="1:65" s="2" customFormat="1" ht="24.2" customHeight="1" x14ac:dyDescent="0.2">
      <c r="A150" s="31"/>
      <c r="B150" s="137"/>
      <c r="C150" s="138" t="s">
        <v>205</v>
      </c>
      <c r="D150" s="138" t="s">
        <v>122</v>
      </c>
      <c r="E150" s="139" t="s">
        <v>206</v>
      </c>
      <c r="F150" s="140" t="s">
        <v>207</v>
      </c>
      <c r="G150" s="141" t="s">
        <v>208</v>
      </c>
      <c r="H150" s="170"/>
      <c r="I150" s="143"/>
      <c r="J150" s="144">
        <f t="shared" si="0"/>
        <v>0</v>
      </c>
      <c r="K150" s="140" t="s">
        <v>126</v>
      </c>
      <c r="L150" s="32"/>
      <c r="M150" s="145" t="s">
        <v>1</v>
      </c>
      <c r="N150" s="146" t="s">
        <v>44</v>
      </c>
      <c r="O150" s="57"/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9" t="s">
        <v>174</v>
      </c>
      <c r="AT150" s="149" t="s">
        <v>122</v>
      </c>
      <c r="AU150" s="149" t="s">
        <v>85</v>
      </c>
      <c r="AY150" s="15" t="s">
        <v>119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5" t="s">
        <v>20</v>
      </c>
      <c r="BK150" s="150">
        <f t="shared" si="9"/>
        <v>0</v>
      </c>
      <c r="BL150" s="15" t="s">
        <v>174</v>
      </c>
      <c r="BM150" s="149" t="s">
        <v>209</v>
      </c>
    </row>
    <row r="151" spans="1:65" s="2" customFormat="1" ht="24.2" customHeight="1" x14ac:dyDescent="0.2">
      <c r="A151" s="31"/>
      <c r="B151" s="137"/>
      <c r="C151" s="138" t="s">
        <v>210</v>
      </c>
      <c r="D151" s="138" t="s">
        <v>122</v>
      </c>
      <c r="E151" s="139" t="s">
        <v>211</v>
      </c>
      <c r="F151" s="140" t="s">
        <v>212</v>
      </c>
      <c r="G151" s="141" t="s">
        <v>208</v>
      </c>
      <c r="H151" s="170"/>
      <c r="I151" s="143"/>
      <c r="J151" s="144">
        <f t="shared" si="0"/>
        <v>0</v>
      </c>
      <c r="K151" s="140" t="s">
        <v>126</v>
      </c>
      <c r="L151" s="32"/>
      <c r="M151" s="145" t="s">
        <v>1</v>
      </c>
      <c r="N151" s="146" t="s">
        <v>44</v>
      </c>
      <c r="O151" s="57"/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9" t="s">
        <v>174</v>
      </c>
      <c r="AT151" s="149" t="s">
        <v>122</v>
      </c>
      <c r="AU151" s="149" t="s">
        <v>85</v>
      </c>
      <c r="AY151" s="15" t="s">
        <v>119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5" t="s">
        <v>20</v>
      </c>
      <c r="BK151" s="150">
        <f t="shared" si="9"/>
        <v>0</v>
      </c>
      <c r="BL151" s="15" t="s">
        <v>174</v>
      </c>
      <c r="BM151" s="149" t="s">
        <v>213</v>
      </c>
    </row>
    <row r="152" spans="1:65" s="12" customFormat="1" ht="22.9" customHeight="1" x14ac:dyDescent="0.2">
      <c r="B152" s="124"/>
      <c r="D152" s="125" t="s">
        <v>78</v>
      </c>
      <c r="E152" s="135" t="s">
        <v>214</v>
      </c>
      <c r="F152" s="135" t="s">
        <v>215</v>
      </c>
      <c r="I152" s="127"/>
      <c r="J152" s="136">
        <f>BK152</f>
        <v>0</v>
      </c>
      <c r="L152" s="124"/>
      <c r="M152" s="129"/>
      <c r="N152" s="130"/>
      <c r="O152" s="130"/>
      <c r="P152" s="131">
        <f>P153</f>
        <v>0</v>
      </c>
      <c r="Q152" s="130"/>
      <c r="R152" s="131">
        <f>R153</f>
        <v>3.48E-3</v>
      </c>
      <c r="S152" s="130"/>
      <c r="T152" s="132">
        <f>T153</f>
        <v>0</v>
      </c>
      <c r="AR152" s="125" t="s">
        <v>85</v>
      </c>
      <c r="AT152" s="133" t="s">
        <v>78</v>
      </c>
      <c r="AU152" s="133" t="s">
        <v>20</v>
      </c>
      <c r="AY152" s="125" t="s">
        <v>119</v>
      </c>
      <c r="BK152" s="134">
        <f>BK153</f>
        <v>0</v>
      </c>
    </row>
    <row r="153" spans="1:65" s="2" customFormat="1" ht="33" customHeight="1" x14ac:dyDescent="0.2">
      <c r="A153" s="31"/>
      <c r="B153" s="137"/>
      <c r="C153" s="138" t="s">
        <v>174</v>
      </c>
      <c r="D153" s="138" t="s">
        <v>122</v>
      </c>
      <c r="E153" s="139" t="s">
        <v>216</v>
      </c>
      <c r="F153" s="140" t="s">
        <v>217</v>
      </c>
      <c r="G153" s="141" t="s">
        <v>218</v>
      </c>
      <c r="H153" s="142">
        <v>4</v>
      </c>
      <c r="I153" s="143"/>
      <c r="J153" s="144">
        <f>ROUND(I153*H153,2)</f>
        <v>0</v>
      </c>
      <c r="K153" s="140" t="s">
        <v>126</v>
      </c>
      <c r="L153" s="32"/>
      <c r="M153" s="145" t="s">
        <v>1</v>
      </c>
      <c r="N153" s="146" t="s">
        <v>44</v>
      </c>
      <c r="O153" s="57"/>
      <c r="P153" s="147">
        <f>O153*H153</f>
        <v>0</v>
      </c>
      <c r="Q153" s="147">
        <v>8.7000000000000001E-4</v>
      </c>
      <c r="R153" s="147">
        <f>Q153*H153</f>
        <v>3.48E-3</v>
      </c>
      <c r="S153" s="147">
        <v>0</v>
      </c>
      <c r="T153" s="148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9" t="s">
        <v>174</v>
      </c>
      <c r="AT153" s="149" t="s">
        <v>122</v>
      </c>
      <c r="AU153" s="149" t="s">
        <v>85</v>
      </c>
      <c r="AY153" s="15" t="s">
        <v>119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5" t="s">
        <v>20</v>
      </c>
      <c r="BK153" s="150">
        <f>ROUND(I153*H153,2)</f>
        <v>0</v>
      </c>
      <c r="BL153" s="15" t="s">
        <v>174</v>
      </c>
      <c r="BM153" s="149" t="s">
        <v>219</v>
      </c>
    </row>
    <row r="154" spans="1:65" s="12" customFormat="1" ht="22.9" customHeight="1" x14ac:dyDescent="0.2">
      <c r="B154" s="124"/>
      <c r="D154" s="125" t="s">
        <v>78</v>
      </c>
      <c r="E154" s="135" t="s">
        <v>220</v>
      </c>
      <c r="F154" s="135" t="s">
        <v>221</v>
      </c>
      <c r="I154" s="127"/>
      <c r="J154" s="136">
        <f>BK154</f>
        <v>0</v>
      </c>
      <c r="L154" s="124"/>
      <c r="M154" s="129"/>
      <c r="N154" s="130"/>
      <c r="O154" s="130"/>
      <c r="P154" s="131">
        <f>SUM(P155:P158)</f>
        <v>0</v>
      </c>
      <c r="Q154" s="130"/>
      <c r="R154" s="131">
        <f>SUM(R155:R158)</f>
        <v>0</v>
      </c>
      <c r="S154" s="130"/>
      <c r="T154" s="132">
        <f>SUM(T155:T158)</f>
        <v>0</v>
      </c>
      <c r="AR154" s="125" t="s">
        <v>85</v>
      </c>
      <c r="AT154" s="133" t="s">
        <v>78</v>
      </c>
      <c r="AU154" s="133" t="s">
        <v>20</v>
      </c>
      <c r="AY154" s="125" t="s">
        <v>119</v>
      </c>
      <c r="BK154" s="134">
        <f>SUM(BK155:BK158)</f>
        <v>0</v>
      </c>
    </row>
    <row r="155" spans="1:65" s="2" customFormat="1" ht="44.25" customHeight="1" x14ac:dyDescent="0.2">
      <c r="A155" s="31"/>
      <c r="B155" s="137"/>
      <c r="C155" s="138" t="s">
        <v>222</v>
      </c>
      <c r="D155" s="138" t="s">
        <v>122</v>
      </c>
      <c r="E155" s="139" t="s">
        <v>223</v>
      </c>
      <c r="F155" s="140" t="s">
        <v>224</v>
      </c>
      <c r="G155" s="141" t="s">
        <v>218</v>
      </c>
      <c r="H155" s="142">
        <v>1</v>
      </c>
      <c r="I155" s="143"/>
      <c r="J155" s="144">
        <f>ROUND(I155*H155,2)</f>
        <v>0</v>
      </c>
      <c r="K155" s="140" t="s">
        <v>1</v>
      </c>
      <c r="L155" s="32"/>
      <c r="M155" s="145" t="s">
        <v>1</v>
      </c>
      <c r="N155" s="146" t="s">
        <v>44</v>
      </c>
      <c r="O155" s="57"/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9" t="s">
        <v>174</v>
      </c>
      <c r="AT155" s="149" t="s">
        <v>122</v>
      </c>
      <c r="AU155" s="149" t="s">
        <v>85</v>
      </c>
      <c r="AY155" s="15" t="s">
        <v>119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5" t="s">
        <v>20</v>
      </c>
      <c r="BK155" s="150">
        <f>ROUND(I155*H155,2)</f>
        <v>0</v>
      </c>
      <c r="BL155" s="15" t="s">
        <v>174</v>
      </c>
      <c r="BM155" s="149" t="s">
        <v>225</v>
      </c>
    </row>
    <row r="156" spans="1:65" s="2" customFormat="1" ht="78" x14ac:dyDescent="0.2">
      <c r="A156" s="31"/>
      <c r="B156" s="32"/>
      <c r="C156" s="31"/>
      <c r="D156" s="152" t="s">
        <v>226</v>
      </c>
      <c r="E156" s="31"/>
      <c r="F156" s="171" t="s">
        <v>227</v>
      </c>
      <c r="G156" s="31"/>
      <c r="H156" s="31"/>
      <c r="I156" s="172"/>
      <c r="J156" s="31"/>
      <c r="K156" s="31"/>
      <c r="L156" s="32"/>
      <c r="M156" s="173"/>
      <c r="N156" s="174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5" t="s">
        <v>226</v>
      </c>
      <c r="AU156" s="15" t="s">
        <v>85</v>
      </c>
    </row>
    <row r="157" spans="1:65" s="2" customFormat="1" ht="24.2" customHeight="1" x14ac:dyDescent="0.2">
      <c r="A157" s="31"/>
      <c r="B157" s="137"/>
      <c r="C157" s="138" t="s">
        <v>228</v>
      </c>
      <c r="D157" s="138" t="s">
        <v>122</v>
      </c>
      <c r="E157" s="139" t="s">
        <v>229</v>
      </c>
      <c r="F157" s="140" t="s">
        <v>230</v>
      </c>
      <c r="G157" s="141" t="s">
        <v>218</v>
      </c>
      <c r="H157" s="142">
        <v>1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44</v>
      </c>
      <c r="O157" s="57"/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9" t="s">
        <v>174</v>
      </c>
      <c r="AT157" s="149" t="s">
        <v>122</v>
      </c>
      <c r="AU157" s="149" t="s">
        <v>85</v>
      </c>
      <c r="AY157" s="15" t="s">
        <v>119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5" t="s">
        <v>20</v>
      </c>
      <c r="BK157" s="150">
        <f>ROUND(I157*H157,2)</f>
        <v>0</v>
      </c>
      <c r="BL157" s="15" t="s">
        <v>174</v>
      </c>
      <c r="BM157" s="149" t="s">
        <v>231</v>
      </c>
    </row>
    <row r="158" spans="1:65" s="2" customFormat="1" ht="21.75" customHeight="1" x14ac:dyDescent="0.2">
      <c r="A158" s="31"/>
      <c r="B158" s="137"/>
      <c r="C158" s="138" t="s">
        <v>232</v>
      </c>
      <c r="D158" s="138" t="s">
        <v>122</v>
      </c>
      <c r="E158" s="139" t="s">
        <v>233</v>
      </c>
      <c r="F158" s="140" t="s">
        <v>234</v>
      </c>
      <c r="G158" s="141" t="s">
        <v>218</v>
      </c>
      <c r="H158" s="142">
        <v>2</v>
      </c>
      <c r="I158" s="143"/>
      <c r="J158" s="144">
        <f>ROUND(I158*H158,2)</f>
        <v>0</v>
      </c>
      <c r="K158" s="140" t="s">
        <v>126</v>
      </c>
      <c r="L158" s="32"/>
      <c r="M158" s="145" t="s">
        <v>1</v>
      </c>
      <c r="N158" s="146" t="s">
        <v>44</v>
      </c>
      <c r="O158" s="57"/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9" t="s">
        <v>174</v>
      </c>
      <c r="AT158" s="149" t="s">
        <v>122</v>
      </c>
      <c r="AU158" s="149" t="s">
        <v>85</v>
      </c>
      <c r="AY158" s="15" t="s">
        <v>119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5" t="s">
        <v>20</v>
      </c>
      <c r="BK158" s="150">
        <f>ROUND(I158*H158,2)</f>
        <v>0</v>
      </c>
      <c r="BL158" s="15" t="s">
        <v>174</v>
      </c>
      <c r="BM158" s="149" t="s">
        <v>235</v>
      </c>
    </row>
    <row r="159" spans="1:65" s="12" customFormat="1" ht="22.9" customHeight="1" x14ac:dyDescent="0.2">
      <c r="B159" s="124"/>
      <c r="D159" s="125" t="s">
        <v>78</v>
      </c>
      <c r="E159" s="135" t="s">
        <v>236</v>
      </c>
      <c r="F159" s="135" t="s">
        <v>237</v>
      </c>
      <c r="I159" s="127"/>
      <c r="J159" s="136">
        <f>BK159</f>
        <v>0</v>
      </c>
      <c r="L159" s="124"/>
      <c r="M159" s="129"/>
      <c r="N159" s="130"/>
      <c r="O159" s="130"/>
      <c r="P159" s="131">
        <f>SUM(P160:P173)</f>
        <v>0</v>
      </c>
      <c r="Q159" s="130"/>
      <c r="R159" s="131">
        <f>SUM(R160:R173)</f>
        <v>0.69636999999999993</v>
      </c>
      <c r="S159" s="130"/>
      <c r="T159" s="132">
        <f>SUM(T160:T173)</f>
        <v>0.15823999999999999</v>
      </c>
      <c r="AR159" s="125" t="s">
        <v>85</v>
      </c>
      <c r="AT159" s="133" t="s">
        <v>78</v>
      </c>
      <c r="AU159" s="133" t="s">
        <v>20</v>
      </c>
      <c r="AY159" s="125" t="s">
        <v>119</v>
      </c>
      <c r="BK159" s="134">
        <f>SUM(BK160:BK173)</f>
        <v>0</v>
      </c>
    </row>
    <row r="160" spans="1:65" s="2" customFormat="1" ht="24.2" customHeight="1" x14ac:dyDescent="0.2">
      <c r="A160" s="31"/>
      <c r="B160" s="137"/>
      <c r="C160" s="138" t="s">
        <v>238</v>
      </c>
      <c r="D160" s="138" t="s">
        <v>122</v>
      </c>
      <c r="E160" s="139" t="s">
        <v>239</v>
      </c>
      <c r="F160" s="140" t="s">
        <v>240</v>
      </c>
      <c r="G160" s="141" t="s">
        <v>141</v>
      </c>
      <c r="H160" s="142">
        <v>1</v>
      </c>
      <c r="I160" s="143"/>
      <c r="J160" s="144">
        <f t="shared" ref="J160:J173" si="10">ROUND(I160*H160,2)</f>
        <v>0</v>
      </c>
      <c r="K160" s="140" t="s">
        <v>126</v>
      </c>
      <c r="L160" s="32"/>
      <c r="M160" s="145" t="s">
        <v>1</v>
      </c>
      <c r="N160" s="146" t="s">
        <v>44</v>
      </c>
      <c r="O160" s="57"/>
      <c r="P160" s="147">
        <f t="shared" ref="P160:P173" si="11">O160*H160</f>
        <v>0</v>
      </c>
      <c r="Q160" s="147">
        <v>1.58E-3</v>
      </c>
      <c r="R160" s="147">
        <f t="shared" ref="R160:R173" si="12">Q160*H160</f>
        <v>1.58E-3</v>
      </c>
      <c r="S160" s="147">
        <v>0</v>
      </c>
      <c r="T160" s="148">
        <f t="shared" ref="T160:T173" si="1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9" t="s">
        <v>174</v>
      </c>
      <c r="AT160" s="149" t="s">
        <v>122</v>
      </c>
      <c r="AU160" s="149" t="s">
        <v>85</v>
      </c>
      <c r="AY160" s="15" t="s">
        <v>119</v>
      </c>
      <c r="BE160" s="150">
        <f t="shared" ref="BE160:BE173" si="14">IF(N160="základní",J160,0)</f>
        <v>0</v>
      </c>
      <c r="BF160" s="150">
        <f t="shared" ref="BF160:BF173" si="15">IF(N160="snížená",J160,0)</f>
        <v>0</v>
      </c>
      <c r="BG160" s="150">
        <f t="shared" ref="BG160:BG173" si="16">IF(N160="zákl. přenesená",J160,0)</f>
        <v>0</v>
      </c>
      <c r="BH160" s="150">
        <f t="shared" ref="BH160:BH173" si="17">IF(N160="sníž. přenesená",J160,0)</f>
        <v>0</v>
      </c>
      <c r="BI160" s="150">
        <f t="shared" ref="BI160:BI173" si="18">IF(N160="nulová",J160,0)</f>
        <v>0</v>
      </c>
      <c r="BJ160" s="15" t="s">
        <v>20</v>
      </c>
      <c r="BK160" s="150">
        <f t="shared" ref="BK160:BK173" si="19">ROUND(I160*H160,2)</f>
        <v>0</v>
      </c>
      <c r="BL160" s="15" t="s">
        <v>174</v>
      </c>
      <c r="BM160" s="149" t="s">
        <v>241</v>
      </c>
    </row>
    <row r="161" spans="1:65" s="2" customFormat="1" ht="24.2" customHeight="1" x14ac:dyDescent="0.2">
      <c r="A161" s="31"/>
      <c r="B161" s="137"/>
      <c r="C161" s="138" t="s">
        <v>242</v>
      </c>
      <c r="D161" s="138" t="s">
        <v>122</v>
      </c>
      <c r="E161" s="139" t="s">
        <v>243</v>
      </c>
      <c r="F161" s="140" t="s">
        <v>244</v>
      </c>
      <c r="G161" s="141" t="s">
        <v>141</v>
      </c>
      <c r="H161" s="142">
        <v>42</v>
      </c>
      <c r="I161" s="143"/>
      <c r="J161" s="144">
        <f t="shared" si="10"/>
        <v>0</v>
      </c>
      <c r="K161" s="140" t="s">
        <v>126</v>
      </c>
      <c r="L161" s="32"/>
      <c r="M161" s="145" t="s">
        <v>1</v>
      </c>
      <c r="N161" s="146" t="s">
        <v>44</v>
      </c>
      <c r="O161" s="57"/>
      <c r="P161" s="147">
        <f t="shared" si="11"/>
        <v>0</v>
      </c>
      <c r="Q161" s="147">
        <v>4.4000000000000003E-3</v>
      </c>
      <c r="R161" s="147">
        <f t="shared" si="12"/>
        <v>0.18480000000000002</v>
      </c>
      <c r="S161" s="147">
        <v>0</v>
      </c>
      <c r="T161" s="148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9" t="s">
        <v>174</v>
      </c>
      <c r="AT161" s="149" t="s">
        <v>122</v>
      </c>
      <c r="AU161" s="149" t="s">
        <v>85</v>
      </c>
      <c r="AY161" s="15" t="s">
        <v>119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5" t="s">
        <v>20</v>
      </c>
      <c r="BK161" s="150">
        <f t="shared" si="19"/>
        <v>0</v>
      </c>
      <c r="BL161" s="15" t="s">
        <v>174</v>
      </c>
      <c r="BM161" s="149" t="s">
        <v>245</v>
      </c>
    </row>
    <row r="162" spans="1:65" s="2" customFormat="1" ht="24.2" customHeight="1" x14ac:dyDescent="0.2">
      <c r="A162" s="31"/>
      <c r="B162" s="137"/>
      <c r="C162" s="138" t="s">
        <v>246</v>
      </c>
      <c r="D162" s="138" t="s">
        <v>122</v>
      </c>
      <c r="E162" s="139" t="s">
        <v>247</v>
      </c>
      <c r="F162" s="140" t="s">
        <v>248</v>
      </c>
      <c r="G162" s="141" t="s">
        <v>141</v>
      </c>
      <c r="H162" s="142">
        <v>1</v>
      </c>
      <c r="I162" s="143"/>
      <c r="J162" s="144">
        <f t="shared" si="10"/>
        <v>0</v>
      </c>
      <c r="K162" s="140" t="s">
        <v>126</v>
      </c>
      <c r="L162" s="32"/>
      <c r="M162" s="145" t="s">
        <v>1</v>
      </c>
      <c r="N162" s="146" t="s">
        <v>44</v>
      </c>
      <c r="O162" s="57"/>
      <c r="P162" s="147">
        <f t="shared" si="11"/>
        <v>0</v>
      </c>
      <c r="Q162" s="147">
        <v>6.2899999999999996E-3</v>
      </c>
      <c r="R162" s="147">
        <f t="shared" si="12"/>
        <v>6.2899999999999996E-3</v>
      </c>
      <c r="S162" s="147">
        <v>0</v>
      </c>
      <c r="T162" s="148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9" t="s">
        <v>174</v>
      </c>
      <c r="AT162" s="149" t="s">
        <v>122</v>
      </c>
      <c r="AU162" s="149" t="s">
        <v>85</v>
      </c>
      <c r="AY162" s="15" t="s">
        <v>119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5" t="s">
        <v>20</v>
      </c>
      <c r="BK162" s="150">
        <f t="shared" si="19"/>
        <v>0</v>
      </c>
      <c r="BL162" s="15" t="s">
        <v>174</v>
      </c>
      <c r="BM162" s="149" t="s">
        <v>249</v>
      </c>
    </row>
    <row r="163" spans="1:65" s="2" customFormat="1" ht="33" customHeight="1" x14ac:dyDescent="0.2">
      <c r="A163" s="31"/>
      <c r="B163" s="137"/>
      <c r="C163" s="138" t="s">
        <v>7</v>
      </c>
      <c r="D163" s="138" t="s">
        <v>122</v>
      </c>
      <c r="E163" s="139" t="s">
        <v>250</v>
      </c>
      <c r="F163" s="140" t="s">
        <v>251</v>
      </c>
      <c r="G163" s="141" t="s">
        <v>218</v>
      </c>
      <c r="H163" s="142">
        <v>2</v>
      </c>
      <c r="I163" s="143"/>
      <c r="J163" s="144">
        <f t="shared" si="10"/>
        <v>0</v>
      </c>
      <c r="K163" s="140" t="s">
        <v>126</v>
      </c>
      <c r="L163" s="32"/>
      <c r="M163" s="145" t="s">
        <v>1</v>
      </c>
      <c r="N163" s="146" t="s">
        <v>44</v>
      </c>
      <c r="O163" s="57"/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9" t="s">
        <v>174</v>
      </c>
      <c r="AT163" s="149" t="s">
        <v>122</v>
      </c>
      <c r="AU163" s="149" t="s">
        <v>85</v>
      </c>
      <c r="AY163" s="15" t="s">
        <v>119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5" t="s">
        <v>20</v>
      </c>
      <c r="BK163" s="150">
        <f t="shared" si="19"/>
        <v>0</v>
      </c>
      <c r="BL163" s="15" t="s">
        <v>174</v>
      </c>
      <c r="BM163" s="149" t="s">
        <v>252</v>
      </c>
    </row>
    <row r="164" spans="1:65" s="2" customFormat="1" ht="33" customHeight="1" x14ac:dyDescent="0.2">
      <c r="A164" s="31"/>
      <c r="B164" s="137"/>
      <c r="C164" s="138" t="s">
        <v>253</v>
      </c>
      <c r="D164" s="138" t="s">
        <v>122</v>
      </c>
      <c r="E164" s="139" t="s">
        <v>254</v>
      </c>
      <c r="F164" s="140" t="s">
        <v>255</v>
      </c>
      <c r="G164" s="141" t="s">
        <v>218</v>
      </c>
      <c r="H164" s="142">
        <v>2</v>
      </c>
      <c r="I164" s="143"/>
      <c r="J164" s="144">
        <f t="shared" si="10"/>
        <v>0</v>
      </c>
      <c r="K164" s="140" t="s">
        <v>126</v>
      </c>
      <c r="L164" s="32"/>
      <c r="M164" s="145" t="s">
        <v>1</v>
      </c>
      <c r="N164" s="146" t="s">
        <v>44</v>
      </c>
      <c r="O164" s="57"/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9" t="s">
        <v>174</v>
      </c>
      <c r="AT164" s="149" t="s">
        <v>122</v>
      </c>
      <c r="AU164" s="149" t="s">
        <v>85</v>
      </c>
      <c r="AY164" s="15" t="s">
        <v>119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5" t="s">
        <v>20</v>
      </c>
      <c r="BK164" s="150">
        <f t="shared" si="19"/>
        <v>0</v>
      </c>
      <c r="BL164" s="15" t="s">
        <v>174</v>
      </c>
      <c r="BM164" s="149" t="s">
        <v>256</v>
      </c>
    </row>
    <row r="165" spans="1:65" s="2" customFormat="1" ht="33" customHeight="1" x14ac:dyDescent="0.2">
      <c r="A165" s="31"/>
      <c r="B165" s="137"/>
      <c r="C165" s="138" t="s">
        <v>257</v>
      </c>
      <c r="D165" s="138" t="s">
        <v>122</v>
      </c>
      <c r="E165" s="139" t="s">
        <v>258</v>
      </c>
      <c r="F165" s="140" t="s">
        <v>259</v>
      </c>
      <c r="G165" s="141" t="s">
        <v>218</v>
      </c>
      <c r="H165" s="142">
        <v>2</v>
      </c>
      <c r="I165" s="143"/>
      <c r="J165" s="144">
        <f t="shared" si="10"/>
        <v>0</v>
      </c>
      <c r="K165" s="140" t="s">
        <v>126</v>
      </c>
      <c r="L165" s="32"/>
      <c r="M165" s="145" t="s">
        <v>1</v>
      </c>
      <c r="N165" s="146" t="s">
        <v>44</v>
      </c>
      <c r="O165" s="57"/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9" t="s">
        <v>174</v>
      </c>
      <c r="AT165" s="149" t="s">
        <v>122</v>
      </c>
      <c r="AU165" s="149" t="s">
        <v>85</v>
      </c>
      <c r="AY165" s="15" t="s">
        <v>119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5" t="s">
        <v>20</v>
      </c>
      <c r="BK165" s="150">
        <f t="shared" si="19"/>
        <v>0</v>
      </c>
      <c r="BL165" s="15" t="s">
        <v>174</v>
      </c>
      <c r="BM165" s="149" t="s">
        <v>260</v>
      </c>
    </row>
    <row r="166" spans="1:65" s="2" customFormat="1" ht="16.5" customHeight="1" x14ac:dyDescent="0.2">
      <c r="A166" s="31"/>
      <c r="B166" s="137"/>
      <c r="C166" s="138" t="s">
        <v>261</v>
      </c>
      <c r="D166" s="138" t="s">
        <v>122</v>
      </c>
      <c r="E166" s="139" t="s">
        <v>262</v>
      </c>
      <c r="F166" s="140" t="s">
        <v>263</v>
      </c>
      <c r="G166" s="141" t="s">
        <v>141</v>
      </c>
      <c r="H166" s="142">
        <v>4</v>
      </c>
      <c r="I166" s="143"/>
      <c r="J166" s="144">
        <f t="shared" si="10"/>
        <v>0</v>
      </c>
      <c r="K166" s="140" t="s">
        <v>126</v>
      </c>
      <c r="L166" s="32"/>
      <c r="M166" s="145" t="s">
        <v>1</v>
      </c>
      <c r="N166" s="146" t="s">
        <v>44</v>
      </c>
      <c r="O166" s="57"/>
      <c r="P166" s="147">
        <f t="shared" si="11"/>
        <v>0</v>
      </c>
      <c r="Q166" s="147">
        <v>1.4999999999999999E-4</v>
      </c>
      <c r="R166" s="147">
        <f t="shared" si="12"/>
        <v>5.9999999999999995E-4</v>
      </c>
      <c r="S166" s="147">
        <v>3.9559999999999998E-2</v>
      </c>
      <c r="T166" s="148">
        <f t="shared" si="13"/>
        <v>0.15823999999999999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9" t="s">
        <v>174</v>
      </c>
      <c r="AT166" s="149" t="s">
        <v>122</v>
      </c>
      <c r="AU166" s="149" t="s">
        <v>85</v>
      </c>
      <c r="AY166" s="15" t="s">
        <v>119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5" t="s">
        <v>20</v>
      </c>
      <c r="BK166" s="150">
        <f t="shared" si="19"/>
        <v>0</v>
      </c>
      <c r="BL166" s="15" t="s">
        <v>174</v>
      </c>
      <c r="BM166" s="149" t="s">
        <v>264</v>
      </c>
    </row>
    <row r="167" spans="1:65" s="2" customFormat="1" ht="24.2" customHeight="1" x14ac:dyDescent="0.2">
      <c r="A167" s="31"/>
      <c r="B167" s="137"/>
      <c r="C167" s="138" t="s">
        <v>265</v>
      </c>
      <c r="D167" s="138" t="s">
        <v>122</v>
      </c>
      <c r="E167" s="139" t="s">
        <v>266</v>
      </c>
      <c r="F167" s="140" t="s">
        <v>267</v>
      </c>
      <c r="G167" s="141" t="s">
        <v>141</v>
      </c>
      <c r="H167" s="142">
        <v>10</v>
      </c>
      <c r="I167" s="143"/>
      <c r="J167" s="144">
        <f t="shared" si="10"/>
        <v>0</v>
      </c>
      <c r="K167" s="140" t="s">
        <v>126</v>
      </c>
      <c r="L167" s="32"/>
      <c r="M167" s="145" t="s">
        <v>1</v>
      </c>
      <c r="N167" s="146" t="s">
        <v>44</v>
      </c>
      <c r="O167" s="57"/>
      <c r="P167" s="147">
        <f t="shared" si="11"/>
        <v>0</v>
      </c>
      <c r="Q167" s="147">
        <v>5.0310000000000001E-2</v>
      </c>
      <c r="R167" s="147">
        <f t="shared" si="12"/>
        <v>0.50309999999999999</v>
      </c>
      <c r="S167" s="147">
        <v>0</v>
      </c>
      <c r="T167" s="148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9" t="s">
        <v>174</v>
      </c>
      <c r="AT167" s="149" t="s">
        <v>122</v>
      </c>
      <c r="AU167" s="149" t="s">
        <v>85</v>
      </c>
      <c r="AY167" s="15" t="s">
        <v>119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5" t="s">
        <v>20</v>
      </c>
      <c r="BK167" s="150">
        <f t="shared" si="19"/>
        <v>0</v>
      </c>
      <c r="BL167" s="15" t="s">
        <v>174</v>
      </c>
      <c r="BM167" s="149" t="s">
        <v>268</v>
      </c>
    </row>
    <row r="168" spans="1:65" s="2" customFormat="1" ht="33" customHeight="1" x14ac:dyDescent="0.2">
      <c r="A168" s="31"/>
      <c r="B168" s="137"/>
      <c r="C168" s="138" t="s">
        <v>269</v>
      </c>
      <c r="D168" s="138" t="s">
        <v>122</v>
      </c>
      <c r="E168" s="139" t="s">
        <v>270</v>
      </c>
      <c r="F168" s="140" t="s">
        <v>271</v>
      </c>
      <c r="G168" s="141" t="s">
        <v>218</v>
      </c>
      <c r="H168" s="142">
        <v>2</v>
      </c>
      <c r="I168" s="143"/>
      <c r="J168" s="144">
        <f t="shared" si="10"/>
        <v>0</v>
      </c>
      <c r="K168" s="140" t="s">
        <v>126</v>
      </c>
      <c r="L168" s="32"/>
      <c r="M168" s="145" t="s">
        <v>1</v>
      </c>
      <c r="N168" s="146" t="s">
        <v>44</v>
      </c>
      <c r="O168" s="57"/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9" t="s">
        <v>174</v>
      </c>
      <c r="AT168" s="149" t="s">
        <v>122</v>
      </c>
      <c r="AU168" s="149" t="s">
        <v>85</v>
      </c>
      <c r="AY168" s="15" t="s">
        <v>119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5" t="s">
        <v>20</v>
      </c>
      <c r="BK168" s="150">
        <f t="shared" si="19"/>
        <v>0</v>
      </c>
      <c r="BL168" s="15" t="s">
        <v>174</v>
      </c>
      <c r="BM168" s="149" t="s">
        <v>272</v>
      </c>
    </row>
    <row r="169" spans="1:65" s="2" customFormat="1" ht="21.75" customHeight="1" x14ac:dyDescent="0.2">
      <c r="A169" s="31"/>
      <c r="B169" s="137"/>
      <c r="C169" s="138" t="s">
        <v>273</v>
      </c>
      <c r="D169" s="138" t="s">
        <v>122</v>
      </c>
      <c r="E169" s="139" t="s">
        <v>274</v>
      </c>
      <c r="F169" s="140" t="s">
        <v>275</v>
      </c>
      <c r="G169" s="141" t="s">
        <v>141</v>
      </c>
      <c r="H169" s="142">
        <v>43</v>
      </c>
      <c r="I169" s="143"/>
      <c r="J169" s="144">
        <f t="shared" si="10"/>
        <v>0</v>
      </c>
      <c r="K169" s="140" t="s">
        <v>126</v>
      </c>
      <c r="L169" s="32"/>
      <c r="M169" s="145" t="s">
        <v>1</v>
      </c>
      <c r="N169" s="146" t="s">
        <v>44</v>
      </c>
      <c r="O169" s="57"/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9" t="s">
        <v>174</v>
      </c>
      <c r="AT169" s="149" t="s">
        <v>122</v>
      </c>
      <c r="AU169" s="149" t="s">
        <v>85</v>
      </c>
      <c r="AY169" s="15" t="s">
        <v>119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5" t="s">
        <v>20</v>
      </c>
      <c r="BK169" s="150">
        <f t="shared" si="19"/>
        <v>0</v>
      </c>
      <c r="BL169" s="15" t="s">
        <v>174</v>
      </c>
      <c r="BM169" s="149" t="s">
        <v>276</v>
      </c>
    </row>
    <row r="170" spans="1:65" s="2" customFormat="1" ht="24.2" customHeight="1" x14ac:dyDescent="0.2">
      <c r="A170" s="31"/>
      <c r="B170" s="137"/>
      <c r="C170" s="138" t="s">
        <v>277</v>
      </c>
      <c r="D170" s="138" t="s">
        <v>122</v>
      </c>
      <c r="E170" s="139" t="s">
        <v>278</v>
      </c>
      <c r="F170" s="140" t="s">
        <v>279</v>
      </c>
      <c r="G170" s="141" t="s">
        <v>141</v>
      </c>
      <c r="H170" s="142">
        <v>1</v>
      </c>
      <c r="I170" s="143"/>
      <c r="J170" s="144">
        <f t="shared" si="10"/>
        <v>0</v>
      </c>
      <c r="K170" s="140" t="s">
        <v>126</v>
      </c>
      <c r="L170" s="32"/>
      <c r="M170" s="145" t="s">
        <v>1</v>
      </c>
      <c r="N170" s="146" t="s">
        <v>44</v>
      </c>
      <c r="O170" s="57"/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9" t="s">
        <v>174</v>
      </c>
      <c r="AT170" s="149" t="s">
        <v>122</v>
      </c>
      <c r="AU170" s="149" t="s">
        <v>85</v>
      </c>
      <c r="AY170" s="15" t="s">
        <v>119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5" t="s">
        <v>20</v>
      </c>
      <c r="BK170" s="150">
        <f t="shared" si="19"/>
        <v>0</v>
      </c>
      <c r="BL170" s="15" t="s">
        <v>174</v>
      </c>
      <c r="BM170" s="149" t="s">
        <v>280</v>
      </c>
    </row>
    <row r="171" spans="1:65" s="2" customFormat="1" ht="24.2" customHeight="1" x14ac:dyDescent="0.2">
      <c r="A171" s="31"/>
      <c r="B171" s="137"/>
      <c r="C171" s="138" t="s">
        <v>281</v>
      </c>
      <c r="D171" s="138" t="s">
        <v>122</v>
      </c>
      <c r="E171" s="139" t="s">
        <v>282</v>
      </c>
      <c r="F171" s="140" t="s">
        <v>283</v>
      </c>
      <c r="G171" s="141" t="s">
        <v>141</v>
      </c>
      <c r="H171" s="142">
        <v>10</v>
      </c>
      <c r="I171" s="143"/>
      <c r="J171" s="144">
        <f t="shared" si="10"/>
        <v>0</v>
      </c>
      <c r="K171" s="140" t="s">
        <v>126</v>
      </c>
      <c r="L171" s="32"/>
      <c r="M171" s="145" t="s">
        <v>1</v>
      </c>
      <c r="N171" s="146" t="s">
        <v>44</v>
      </c>
      <c r="O171" s="57"/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9" t="s">
        <v>174</v>
      </c>
      <c r="AT171" s="149" t="s">
        <v>122</v>
      </c>
      <c r="AU171" s="149" t="s">
        <v>85</v>
      </c>
      <c r="AY171" s="15" t="s">
        <v>119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5" t="s">
        <v>20</v>
      </c>
      <c r="BK171" s="150">
        <f t="shared" si="19"/>
        <v>0</v>
      </c>
      <c r="BL171" s="15" t="s">
        <v>174</v>
      </c>
      <c r="BM171" s="149" t="s">
        <v>284</v>
      </c>
    </row>
    <row r="172" spans="1:65" s="2" customFormat="1" ht="24.2" customHeight="1" x14ac:dyDescent="0.2">
      <c r="A172" s="31"/>
      <c r="B172" s="137"/>
      <c r="C172" s="138" t="s">
        <v>285</v>
      </c>
      <c r="D172" s="138" t="s">
        <v>122</v>
      </c>
      <c r="E172" s="139" t="s">
        <v>286</v>
      </c>
      <c r="F172" s="140" t="s">
        <v>287</v>
      </c>
      <c r="G172" s="141" t="s">
        <v>208</v>
      </c>
      <c r="H172" s="170"/>
      <c r="I172" s="143"/>
      <c r="J172" s="144">
        <f t="shared" si="10"/>
        <v>0</v>
      </c>
      <c r="K172" s="140" t="s">
        <v>126</v>
      </c>
      <c r="L172" s="32"/>
      <c r="M172" s="145" t="s">
        <v>1</v>
      </c>
      <c r="N172" s="146" t="s">
        <v>44</v>
      </c>
      <c r="O172" s="57"/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9" t="s">
        <v>174</v>
      </c>
      <c r="AT172" s="149" t="s">
        <v>122</v>
      </c>
      <c r="AU172" s="149" t="s">
        <v>85</v>
      </c>
      <c r="AY172" s="15" t="s">
        <v>119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5" t="s">
        <v>20</v>
      </c>
      <c r="BK172" s="150">
        <f t="shared" si="19"/>
        <v>0</v>
      </c>
      <c r="BL172" s="15" t="s">
        <v>174</v>
      </c>
      <c r="BM172" s="149" t="s">
        <v>288</v>
      </c>
    </row>
    <row r="173" spans="1:65" s="2" customFormat="1" ht="24.2" customHeight="1" x14ac:dyDescent="0.2">
      <c r="A173" s="31"/>
      <c r="B173" s="137"/>
      <c r="C173" s="138" t="s">
        <v>289</v>
      </c>
      <c r="D173" s="138" t="s">
        <v>122</v>
      </c>
      <c r="E173" s="139" t="s">
        <v>290</v>
      </c>
      <c r="F173" s="140" t="s">
        <v>291</v>
      </c>
      <c r="G173" s="141" t="s">
        <v>208</v>
      </c>
      <c r="H173" s="170"/>
      <c r="I173" s="143"/>
      <c r="J173" s="144">
        <f t="shared" si="10"/>
        <v>0</v>
      </c>
      <c r="K173" s="140" t="s">
        <v>126</v>
      </c>
      <c r="L173" s="32"/>
      <c r="M173" s="145" t="s">
        <v>1</v>
      </c>
      <c r="N173" s="146" t="s">
        <v>44</v>
      </c>
      <c r="O173" s="57"/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9" t="s">
        <v>174</v>
      </c>
      <c r="AT173" s="149" t="s">
        <v>122</v>
      </c>
      <c r="AU173" s="149" t="s">
        <v>85</v>
      </c>
      <c r="AY173" s="15" t="s">
        <v>119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5" t="s">
        <v>20</v>
      </c>
      <c r="BK173" s="150">
        <f t="shared" si="19"/>
        <v>0</v>
      </c>
      <c r="BL173" s="15" t="s">
        <v>174</v>
      </c>
      <c r="BM173" s="149" t="s">
        <v>292</v>
      </c>
    </row>
    <row r="174" spans="1:65" s="12" customFormat="1" ht="22.9" customHeight="1" x14ac:dyDescent="0.2">
      <c r="B174" s="124"/>
      <c r="D174" s="125" t="s">
        <v>78</v>
      </c>
      <c r="E174" s="135" t="s">
        <v>293</v>
      </c>
      <c r="F174" s="135" t="s">
        <v>294</v>
      </c>
      <c r="I174" s="127"/>
      <c r="J174" s="136">
        <f>BK174</f>
        <v>0</v>
      </c>
      <c r="L174" s="124"/>
      <c r="M174" s="129"/>
      <c r="N174" s="130"/>
      <c r="O174" s="130"/>
      <c r="P174" s="131">
        <f>SUM(P175:P182)</f>
        <v>0</v>
      </c>
      <c r="Q174" s="130"/>
      <c r="R174" s="131">
        <f>SUM(R175:R182)</f>
        <v>0.13739999999999999</v>
      </c>
      <c r="S174" s="130"/>
      <c r="T174" s="132">
        <f>SUM(T175:T182)</f>
        <v>0</v>
      </c>
      <c r="AR174" s="125" t="s">
        <v>85</v>
      </c>
      <c r="AT174" s="133" t="s">
        <v>78</v>
      </c>
      <c r="AU174" s="133" t="s">
        <v>20</v>
      </c>
      <c r="AY174" s="125" t="s">
        <v>119</v>
      </c>
      <c r="BK174" s="134">
        <f>SUM(BK175:BK182)</f>
        <v>0</v>
      </c>
    </row>
    <row r="175" spans="1:65" s="2" customFormat="1" ht="24.2" customHeight="1" x14ac:dyDescent="0.2">
      <c r="A175" s="31"/>
      <c r="B175" s="137"/>
      <c r="C175" s="138" t="s">
        <v>180</v>
      </c>
      <c r="D175" s="138" t="s">
        <v>122</v>
      </c>
      <c r="E175" s="139" t="s">
        <v>295</v>
      </c>
      <c r="F175" s="140" t="s">
        <v>296</v>
      </c>
      <c r="G175" s="141" t="s">
        <v>297</v>
      </c>
      <c r="H175" s="142">
        <v>3</v>
      </c>
      <c r="I175" s="143"/>
      <c r="J175" s="144">
        <f t="shared" ref="J175:J182" si="20">ROUND(I175*H175,2)</f>
        <v>0</v>
      </c>
      <c r="K175" s="140" t="s">
        <v>126</v>
      </c>
      <c r="L175" s="32"/>
      <c r="M175" s="145" t="s">
        <v>1</v>
      </c>
      <c r="N175" s="146" t="s">
        <v>44</v>
      </c>
      <c r="O175" s="57"/>
      <c r="P175" s="147">
        <f t="shared" ref="P175:P182" si="21">O175*H175</f>
        <v>0</v>
      </c>
      <c r="Q175" s="147">
        <v>4.3529999999999999E-2</v>
      </c>
      <c r="R175" s="147">
        <f t="shared" ref="R175:R182" si="22">Q175*H175</f>
        <v>0.13058999999999998</v>
      </c>
      <c r="S175" s="147">
        <v>0</v>
      </c>
      <c r="T175" s="148">
        <f t="shared" ref="T175:T182" si="23"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9" t="s">
        <v>174</v>
      </c>
      <c r="AT175" s="149" t="s">
        <v>122</v>
      </c>
      <c r="AU175" s="149" t="s">
        <v>85</v>
      </c>
      <c r="AY175" s="15" t="s">
        <v>119</v>
      </c>
      <c r="BE175" s="150">
        <f t="shared" ref="BE175:BE182" si="24">IF(N175="základní",J175,0)</f>
        <v>0</v>
      </c>
      <c r="BF175" s="150">
        <f t="shared" ref="BF175:BF182" si="25">IF(N175="snížená",J175,0)</f>
        <v>0</v>
      </c>
      <c r="BG175" s="150">
        <f t="shared" ref="BG175:BG182" si="26">IF(N175="zákl. přenesená",J175,0)</f>
        <v>0</v>
      </c>
      <c r="BH175" s="150">
        <f t="shared" ref="BH175:BH182" si="27">IF(N175="sníž. přenesená",J175,0)</f>
        <v>0</v>
      </c>
      <c r="BI175" s="150">
        <f t="shared" ref="BI175:BI182" si="28">IF(N175="nulová",J175,0)</f>
        <v>0</v>
      </c>
      <c r="BJ175" s="15" t="s">
        <v>20</v>
      </c>
      <c r="BK175" s="150">
        <f t="shared" ref="BK175:BK182" si="29">ROUND(I175*H175,2)</f>
        <v>0</v>
      </c>
      <c r="BL175" s="15" t="s">
        <v>174</v>
      </c>
      <c r="BM175" s="149" t="s">
        <v>298</v>
      </c>
    </row>
    <row r="176" spans="1:65" s="2" customFormat="1" ht="16.5" customHeight="1" x14ac:dyDescent="0.2">
      <c r="A176" s="31"/>
      <c r="B176" s="137"/>
      <c r="C176" s="160" t="s">
        <v>299</v>
      </c>
      <c r="D176" s="160" t="s">
        <v>177</v>
      </c>
      <c r="E176" s="161" t="s">
        <v>300</v>
      </c>
      <c r="F176" s="162" t="s">
        <v>301</v>
      </c>
      <c r="G176" s="163" t="s">
        <v>218</v>
      </c>
      <c r="H176" s="164">
        <v>6</v>
      </c>
      <c r="I176" s="165"/>
      <c r="J176" s="166">
        <f t="shared" si="20"/>
        <v>0</v>
      </c>
      <c r="K176" s="162" t="s">
        <v>1</v>
      </c>
      <c r="L176" s="167"/>
      <c r="M176" s="168" t="s">
        <v>1</v>
      </c>
      <c r="N176" s="169" t="s">
        <v>44</v>
      </c>
      <c r="O176" s="57"/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9" t="s">
        <v>180</v>
      </c>
      <c r="AT176" s="149" t="s">
        <v>177</v>
      </c>
      <c r="AU176" s="149" t="s">
        <v>85</v>
      </c>
      <c r="AY176" s="15" t="s">
        <v>119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5" t="s">
        <v>20</v>
      </c>
      <c r="BK176" s="150">
        <f t="shared" si="29"/>
        <v>0</v>
      </c>
      <c r="BL176" s="15" t="s">
        <v>174</v>
      </c>
      <c r="BM176" s="149" t="s">
        <v>302</v>
      </c>
    </row>
    <row r="177" spans="1:65" s="2" customFormat="1" ht="24.2" customHeight="1" x14ac:dyDescent="0.2">
      <c r="A177" s="31"/>
      <c r="B177" s="137"/>
      <c r="C177" s="138" t="s">
        <v>303</v>
      </c>
      <c r="D177" s="138" t="s">
        <v>122</v>
      </c>
      <c r="E177" s="139" t="s">
        <v>304</v>
      </c>
      <c r="F177" s="140" t="s">
        <v>305</v>
      </c>
      <c r="G177" s="141" t="s">
        <v>218</v>
      </c>
      <c r="H177" s="142">
        <v>1</v>
      </c>
      <c r="I177" s="143"/>
      <c r="J177" s="144">
        <f t="shared" si="20"/>
        <v>0</v>
      </c>
      <c r="K177" s="140" t="s">
        <v>126</v>
      </c>
      <c r="L177" s="32"/>
      <c r="M177" s="145" t="s">
        <v>1</v>
      </c>
      <c r="N177" s="146" t="s">
        <v>44</v>
      </c>
      <c r="O177" s="57"/>
      <c r="P177" s="147">
        <f t="shared" si="21"/>
        <v>0</v>
      </c>
      <c r="Q177" s="147">
        <v>8.7000000000000001E-4</v>
      </c>
      <c r="R177" s="147">
        <f t="shared" si="22"/>
        <v>8.7000000000000001E-4</v>
      </c>
      <c r="S177" s="147">
        <v>0</v>
      </c>
      <c r="T177" s="148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9" t="s">
        <v>174</v>
      </c>
      <c r="AT177" s="149" t="s">
        <v>122</v>
      </c>
      <c r="AU177" s="149" t="s">
        <v>85</v>
      </c>
      <c r="AY177" s="15" t="s">
        <v>119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5" t="s">
        <v>20</v>
      </c>
      <c r="BK177" s="150">
        <f t="shared" si="29"/>
        <v>0</v>
      </c>
      <c r="BL177" s="15" t="s">
        <v>174</v>
      </c>
      <c r="BM177" s="149" t="s">
        <v>306</v>
      </c>
    </row>
    <row r="178" spans="1:65" s="2" customFormat="1" ht="24.2" customHeight="1" x14ac:dyDescent="0.2">
      <c r="A178" s="31"/>
      <c r="B178" s="137"/>
      <c r="C178" s="138" t="s">
        <v>307</v>
      </c>
      <c r="D178" s="138" t="s">
        <v>122</v>
      </c>
      <c r="E178" s="139" t="s">
        <v>308</v>
      </c>
      <c r="F178" s="140" t="s">
        <v>309</v>
      </c>
      <c r="G178" s="141" t="s">
        <v>218</v>
      </c>
      <c r="H178" s="142">
        <v>2</v>
      </c>
      <c r="I178" s="143"/>
      <c r="J178" s="144">
        <f t="shared" si="20"/>
        <v>0</v>
      </c>
      <c r="K178" s="140" t="s">
        <v>126</v>
      </c>
      <c r="L178" s="32"/>
      <c r="M178" s="145" t="s">
        <v>1</v>
      </c>
      <c r="N178" s="146" t="s">
        <v>44</v>
      </c>
      <c r="O178" s="57"/>
      <c r="P178" s="147">
        <f t="shared" si="21"/>
        <v>0</v>
      </c>
      <c r="Q178" s="147">
        <v>2.2000000000000001E-4</v>
      </c>
      <c r="R178" s="147">
        <f t="shared" si="22"/>
        <v>4.4000000000000002E-4</v>
      </c>
      <c r="S178" s="147">
        <v>0</v>
      </c>
      <c r="T178" s="148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9" t="s">
        <v>174</v>
      </c>
      <c r="AT178" s="149" t="s">
        <v>122</v>
      </c>
      <c r="AU178" s="149" t="s">
        <v>85</v>
      </c>
      <c r="AY178" s="15" t="s">
        <v>119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5" t="s">
        <v>20</v>
      </c>
      <c r="BK178" s="150">
        <f t="shared" si="29"/>
        <v>0</v>
      </c>
      <c r="BL178" s="15" t="s">
        <v>174</v>
      </c>
      <c r="BM178" s="149" t="s">
        <v>310</v>
      </c>
    </row>
    <row r="179" spans="1:65" s="2" customFormat="1" ht="24.2" customHeight="1" x14ac:dyDescent="0.2">
      <c r="A179" s="31"/>
      <c r="B179" s="137"/>
      <c r="C179" s="138" t="s">
        <v>311</v>
      </c>
      <c r="D179" s="138" t="s">
        <v>122</v>
      </c>
      <c r="E179" s="139" t="s">
        <v>312</v>
      </c>
      <c r="F179" s="140" t="s">
        <v>313</v>
      </c>
      <c r="G179" s="141" t="s">
        <v>218</v>
      </c>
      <c r="H179" s="142">
        <v>2</v>
      </c>
      <c r="I179" s="143"/>
      <c r="J179" s="144">
        <f t="shared" si="20"/>
        <v>0</v>
      </c>
      <c r="K179" s="140" t="s">
        <v>126</v>
      </c>
      <c r="L179" s="32"/>
      <c r="M179" s="145" t="s">
        <v>1</v>
      </c>
      <c r="N179" s="146" t="s">
        <v>44</v>
      </c>
      <c r="O179" s="57"/>
      <c r="P179" s="147">
        <f t="shared" si="21"/>
        <v>0</v>
      </c>
      <c r="Q179" s="147">
        <v>1.07E-3</v>
      </c>
      <c r="R179" s="147">
        <f t="shared" si="22"/>
        <v>2.14E-3</v>
      </c>
      <c r="S179" s="147">
        <v>0</v>
      </c>
      <c r="T179" s="148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9" t="s">
        <v>174</v>
      </c>
      <c r="AT179" s="149" t="s">
        <v>122</v>
      </c>
      <c r="AU179" s="149" t="s">
        <v>85</v>
      </c>
      <c r="AY179" s="15" t="s">
        <v>119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5" t="s">
        <v>20</v>
      </c>
      <c r="BK179" s="150">
        <f t="shared" si="29"/>
        <v>0</v>
      </c>
      <c r="BL179" s="15" t="s">
        <v>174</v>
      </c>
      <c r="BM179" s="149" t="s">
        <v>314</v>
      </c>
    </row>
    <row r="180" spans="1:65" s="2" customFormat="1" ht="21.75" customHeight="1" x14ac:dyDescent="0.2">
      <c r="A180" s="31"/>
      <c r="B180" s="137"/>
      <c r="C180" s="138" t="s">
        <v>315</v>
      </c>
      <c r="D180" s="138" t="s">
        <v>122</v>
      </c>
      <c r="E180" s="139" t="s">
        <v>316</v>
      </c>
      <c r="F180" s="140" t="s">
        <v>317</v>
      </c>
      <c r="G180" s="141" t="s">
        <v>218</v>
      </c>
      <c r="H180" s="142">
        <v>2</v>
      </c>
      <c r="I180" s="143"/>
      <c r="J180" s="144">
        <f t="shared" si="20"/>
        <v>0</v>
      </c>
      <c r="K180" s="140" t="s">
        <v>126</v>
      </c>
      <c r="L180" s="32"/>
      <c r="M180" s="145" t="s">
        <v>1</v>
      </c>
      <c r="N180" s="146" t="s">
        <v>44</v>
      </c>
      <c r="O180" s="57"/>
      <c r="P180" s="147">
        <f t="shared" si="21"/>
        <v>0</v>
      </c>
      <c r="Q180" s="147">
        <v>1.6800000000000001E-3</v>
      </c>
      <c r="R180" s="147">
        <f t="shared" si="22"/>
        <v>3.3600000000000001E-3</v>
      </c>
      <c r="S180" s="147">
        <v>0</v>
      </c>
      <c r="T180" s="148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9" t="s">
        <v>174</v>
      </c>
      <c r="AT180" s="149" t="s">
        <v>122</v>
      </c>
      <c r="AU180" s="149" t="s">
        <v>85</v>
      </c>
      <c r="AY180" s="15" t="s">
        <v>119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5" t="s">
        <v>20</v>
      </c>
      <c r="BK180" s="150">
        <f t="shared" si="29"/>
        <v>0</v>
      </c>
      <c r="BL180" s="15" t="s">
        <v>174</v>
      </c>
      <c r="BM180" s="149" t="s">
        <v>318</v>
      </c>
    </row>
    <row r="181" spans="1:65" s="2" customFormat="1" ht="24.2" customHeight="1" x14ac:dyDescent="0.2">
      <c r="A181" s="31"/>
      <c r="B181" s="137"/>
      <c r="C181" s="138" t="s">
        <v>319</v>
      </c>
      <c r="D181" s="138" t="s">
        <v>122</v>
      </c>
      <c r="E181" s="139" t="s">
        <v>320</v>
      </c>
      <c r="F181" s="140" t="s">
        <v>321</v>
      </c>
      <c r="G181" s="141" t="s">
        <v>208</v>
      </c>
      <c r="H181" s="170"/>
      <c r="I181" s="143"/>
      <c r="J181" s="144">
        <f t="shared" si="20"/>
        <v>0</v>
      </c>
      <c r="K181" s="140" t="s">
        <v>126</v>
      </c>
      <c r="L181" s="32"/>
      <c r="M181" s="145" t="s">
        <v>1</v>
      </c>
      <c r="N181" s="146" t="s">
        <v>44</v>
      </c>
      <c r="O181" s="57"/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9" t="s">
        <v>174</v>
      </c>
      <c r="AT181" s="149" t="s">
        <v>122</v>
      </c>
      <c r="AU181" s="149" t="s">
        <v>85</v>
      </c>
      <c r="AY181" s="15" t="s">
        <v>119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5" t="s">
        <v>20</v>
      </c>
      <c r="BK181" s="150">
        <f t="shared" si="29"/>
        <v>0</v>
      </c>
      <c r="BL181" s="15" t="s">
        <v>174</v>
      </c>
      <c r="BM181" s="149" t="s">
        <v>322</v>
      </c>
    </row>
    <row r="182" spans="1:65" s="2" customFormat="1" ht="24.2" customHeight="1" x14ac:dyDescent="0.2">
      <c r="A182" s="31"/>
      <c r="B182" s="137"/>
      <c r="C182" s="138" t="s">
        <v>323</v>
      </c>
      <c r="D182" s="138" t="s">
        <v>122</v>
      </c>
      <c r="E182" s="139" t="s">
        <v>324</v>
      </c>
      <c r="F182" s="140" t="s">
        <v>325</v>
      </c>
      <c r="G182" s="141" t="s">
        <v>208</v>
      </c>
      <c r="H182" s="170"/>
      <c r="I182" s="143"/>
      <c r="J182" s="144">
        <f t="shared" si="20"/>
        <v>0</v>
      </c>
      <c r="K182" s="140" t="s">
        <v>126</v>
      </c>
      <c r="L182" s="32"/>
      <c r="M182" s="145" t="s">
        <v>1</v>
      </c>
      <c r="N182" s="146" t="s">
        <v>44</v>
      </c>
      <c r="O182" s="57"/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9" t="s">
        <v>174</v>
      </c>
      <c r="AT182" s="149" t="s">
        <v>122</v>
      </c>
      <c r="AU182" s="149" t="s">
        <v>85</v>
      </c>
      <c r="AY182" s="15" t="s">
        <v>119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5" t="s">
        <v>20</v>
      </c>
      <c r="BK182" s="150">
        <f t="shared" si="29"/>
        <v>0</v>
      </c>
      <c r="BL182" s="15" t="s">
        <v>174</v>
      </c>
      <c r="BM182" s="149" t="s">
        <v>326</v>
      </c>
    </row>
    <row r="183" spans="1:65" s="12" customFormat="1" ht="22.9" customHeight="1" x14ac:dyDescent="0.2">
      <c r="B183" s="124"/>
      <c r="D183" s="125" t="s">
        <v>78</v>
      </c>
      <c r="E183" s="135" t="s">
        <v>327</v>
      </c>
      <c r="F183" s="135" t="s">
        <v>328</v>
      </c>
      <c r="I183" s="127"/>
      <c r="J183" s="136">
        <f>BK183</f>
        <v>0</v>
      </c>
      <c r="L183" s="124"/>
      <c r="M183" s="129"/>
      <c r="N183" s="130"/>
      <c r="O183" s="130"/>
      <c r="P183" s="131">
        <f>SUM(P184:P187)</f>
        <v>0</v>
      </c>
      <c r="Q183" s="130"/>
      <c r="R183" s="131">
        <f>SUM(R184:R187)</f>
        <v>4.7000000000000002E-3</v>
      </c>
      <c r="S183" s="130"/>
      <c r="T183" s="132">
        <f>SUM(T184:T187)</f>
        <v>0</v>
      </c>
      <c r="AR183" s="125" t="s">
        <v>85</v>
      </c>
      <c r="AT183" s="133" t="s">
        <v>78</v>
      </c>
      <c r="AU183" s="133" t="s">
        <v>20</v>
      </c>
      <c r="AY183" s="125" t="s">
        <v>119</v>
      </c>
      <c r="BK183" s="134">
        <f>SUM(BK184:BK187)</f>
        <v>0</v>
      </c>
    </row>
    <row r="184" spans="1:65" s="2" customFormat="1" ht="24.2" customHeight="1" x14ac:dyDescent="0.2">
      <c r="A184" s="31"/>
      <c r="B184" s="137"/>
      <c r="C184" s="138" t="s">
        <v>329</v>
      </c>
      <c r="D184" s="138" t="s">
        <v>122</v>
      </c>
      <c r="E184" s="139" t="s">
        <v>330</v>
      </c>
      <c r="F184" s="140" t="s">
        <v>331</v>
      </c>
      <c r="G184" s="141" t="s">
        <v>141</v>
      </c>
      <c r="H184" s="142">
        <v>44</v>
      </c>
      <c r="I184" s="143"/>
      <c r="J184" s="144">
        <f>ROUND(I184*H184,2)</f>
        <v>0</v>
      </c>
      <c r="K184" s="140" t="s">
        <v>126</v>
      </c>
      <c r="L184" s="32"/>
      <c r="M184" s="145" t="s">
        <v>1</v>
      </c>
      <c r="N184" s="146" t="s">
        <v>44</v>
      </c>
      <c r="O184" s="57"/>
      <c r="P184" s="147">
        <f>O184*H184</f>
        <v>0</v>
      </c>
      <c r="Q184" s="147">
        <v>2.0000000000000002E-5</v>
      </c>
      <c r="R184" s="147">
        <f>Q184*H184</f>
        <v>8.8000000000000003E-4</v>
      </c>
      <c r="S184" s="147">
        <v>0</v>
      </c>
      <c r="T184" s="148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9" t="s">
        <v>174</v>
      </c>
      <c r="AT184" s="149" t="s">
        <v>122</v>
      </c>
      <c r="AU184" s="149" t="s">
        <v>85</v>
      </c>
      <c r="AY184" s="15" t="s">
        <v>119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5" t="s">
        <v>20</v>
      </c>
      <c r="BK184" s="150">
        <f>ROUND(I184*H184,2)</f>
        <v>0</v>
      </c>
      <c r="BL184" s="15" t="s">
        <v>174</v>
      </c>
      <c r="BM184" s="149" t="s">
        <v>332</v>
      </c>
    </row>
    <row r="185" spans="1:65" s="2" customFormat="1" ht="24.2" customHeight="1" x14ac:dyDescent="0.2">
      <c r="A185" s="31"/>
      <c r="B185" s="137"/>
      <c r="C185" s="138" t="s">
        <v>28</v>
      </c>
      <c r="D185" s="138" t="s">
        <v>122</v>
      </c>
      <c r="E185" s="139" t="s">
        <v>333</v>
      </c>
      <c r="F185" s="140" t="s">
        <v>334</v>
      </c>
      <c r="G185" s="141" t="s">
        <v>141</v>
      </c>
      <c r="H185" s="142">
        <v>10</v>
      </c>
      <c r="I185" s="143"/>
      <c r="J185" s="144">
        <f>ROUND(I185*H185,2)</f>
        <v>0</v>
      </c>
      <c r="K185" s="140" t="s">
        <v>126</v>
      </c>
      <c r="L185" s="32"/>
      <c r="M185" s="145" t="s">
        <v>1</v>
      </c>
      <c r="N185" s="146" t="s">
        <v>44</v>
      </c>
      <c r="O185" s="57"/>
      <c r="P185" s="147">
        <f>O185*H185</f>
        <v>0</v>
      </c>
      <c r="Q185" s="147">
        <v>8.0000000000000007E-5</v>
      </c>
      <c r="R185" s="147">
        <f>Q185*H185</f>
        <v>8.0000000000000004E-4</v>
      </c>
      <c r="S185" s="147">
        <v>0</v>
      </c>
      <c r="T185" s="148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9" t="s">
        <v>174</v>
      </c>
      <c r="AT185" s="149" t="s">
        <v>122</v>
      </c>
      <c r="AU185" s="149" t="s">
        <v>85</v>
      </c>
      <c r="AY185" s="15" t="s">
        <v>119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5" t="s">
        <v>20</v>
      </c>
      <c r="BK185" s="150">
        <f>ROUND(I185*H185,2)</f>
        <v>0</v>
      </c>
      <c r="BL185" s="15" t="s">
        <v>174</v>
      </c>
      <c r="BM185" s="149" t="s">
        <v>335</v>
      </c>
    </row>
    <row r="186" spans="1:65" s="2" customFormat="1" ht="24.2" customHeight="1" x14ac:dyDescent="0.2">
      <c r="A186" s="31"/>
      <c r="B186" s="137"/>
      <c r="C186" s="138" t="s">
        <v>336</v>
      </c>
      <c r="D186" s="138" t="s">
        <v>122</v>
      </c>
      <c r="E186" s="139" t="s">
        <v>337</v>
      </c>
      <c r="F186" s="140" t="s">
        <v>338</v>
      </c>
      <c r="G186" s="141" t="s">
        <v>141</v>
      </c>
      <c r="H186" s="142">
        <v>44</v>
      </c>
      <c r="I186" s="143"/>
      <c r="J186" s="144">
        <f>ROUND(I186*H186,2)</f>
        <v>0</v>
      </c>
      <c r="K186" s="140" t="s">
        <v>126</v>
      </c>
      <c r="L186" s="32"/>
      <c r="M186" s="145" t="s">
        <v>1</v>
      </c>
      <c r="N186" s="146" t="s">
        <v>44</v>
      </c>
      <c r="O186" s="57"/>
      <c r="P186" s="147">
        <f>O186*H186</f>
        <v>0</v>
      </c>
      <c r="Q186" s="147">
        <v>3.0000000000000001E-5</v>
      </c>
      <c r="R186" s="147">
        <f>Q186*H186</f>
        <v>1.32E-3</v>
      </c>
      <c r="S186" s="147">
        <v>0</v>
      </c>
      <c r="T186" s="148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9" t="s">
        <v>174</v>
      </c>
      <c r="AT186" s="149" t="s">
        <v>122</v>
      </c>
      <c r="AU186" s="149" t="s">
        <v>85</v>
      </c>
      <c r="AY186" s="15" t="s">
        <v>119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5" t="s">
        <v>20</v>
      </c>
      <c r="BK186" s="150">
        <f>ROUND(I186*H186,2)</f>
        <v>0</v>
      </c>
      <c r="BL186" s="15" t="s">
        <v>174</v>
      </c>
      <c r="BM186" s="149" t="s">
        <v>339</v>
      </c>
    </row>
    <row r="187" spans="1:65" s="2" customFormat="1" ht="24.2" customHeight="1" x14ac:dyDescent="0.2">
      <c r="A187" s="31"/>
      <c r="B187" s="137"/>
      <c r="C187" s="138" t="s">
        <v>340</v>
      </c>
      <c r="D187" s="138" t="s">
        <v>122</v>
      </c>
      <c r="E187" s="139" t="s">
        <v>341</v>
      </c>
      <c r="F187" s="140" t="s">
        <v>342</v>
      </c>
      <c r="G187" s="141" t="s">
        <v>141</v>
      </c>
      <c r="H187" s="142">
        <v>10</v>
      </c>
      <c r="I187" s="143"/>
      <c r="J187" s="144">
        <f>ROUND(I187*H187,2)</f>
        <v>0</v>
      </c>
      <c r="K187" s="140" t="s">
        <v>126</v>
      </c>
      <c r="L187" s="32"/>
      <c r="M187" s="145" t="s">
        <v>1</v>
      </c>
      <c r="N187" s="146" t="s">
        <v>44</v>
      </c>
      <c r="O187" s="57"/>
      <c r="P187" s="147">
        <f>O187*H187</f>
        <v>0</v>
      </c>
      <c r="Q187" s="147">
        <v>1.7000000000000001E-4</v>
      </c>
      <c r="R187" s="147">
        <f>Q187*H187</f>
        <v>1.7000000000000001E-3</v>
      </c>
      <c r="S187" s="147">
        <v>0</v>
      </c>
      <c r="T187" s="148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9" t="s">
        <v>174</v>
      </c>
      <c r="AT187" s="149" t="s">
        <v>122</v>
      </c>
      <c r="AU187" s="149" t="s">
        <v>85</v>
      </c>
      <c r="AY187" s="15" t="s">
        <v>119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5" t="s">
        <v>20</v>
      </c>
      <c r="BK187" s="150">
        <f>ROUND(I187*H187,2)</f>
        <v>0</v>
      </c>
      <c r="BL187" s="15" t="s">
        <v>174</v>
      </c>
      <c r="BM187" s="149" t="s">
        <v>343</v>
      </c>
    </row>
    <row r="188" spans="1:65" s="12" customFormat="1" ht="25.9" customHeight="1" x14ac:dyDescent="0.2">
      <c r="B188" s="124"/>
      <c r="D188" s="125" t="s">
        <v>78</v>
      </c>
      <c r="E188" s="126" t="s">
        <v>177</v>
      </c>
      <c r="F188" s="126" t="s">
        <v>344</v>
      </c>
      <c r="I188" s="127"/>
      <c r="J188" s="128">
        <f>BK188</f>
        <v>0</v>
      </c>
      <c r="L188" s="124"/>
      <c r="M188" s="129"/>
      <c r="N188" s="130"/>
      <c r="O188" s="130"/>
      <c r="P188" s="131">
        <f>P189</f>
        <v>0</v>
      </c>
      <c r="Q188" s="130"/>
      <c r="R188" s="131">
        <f>R189</f>
        <v>0</v>
      </c>
      <c r="S188" s="130"/>
      <c r="T188" s="132">
        <f>T189</f>
        <v>0</v>
      </c>
      <c r="AR188" s="125" t="s">
        <v>135</v>
      </c>
      <c r="AT188" s="133" t="s">
        <v>78</v>
      </c>
      <c r="AU188" s="133" t="s">
        <v>79</v>
      </c>
      <c r="AY188" s="125" t="s">
        <v>119</v>
      </c>
      <c r="BK188" s="134">
        <f>BK189</f>
        <v>0</v>
      </c>
    </row>
    <row r="189" spans="1:65" s="12" customFormat="1" ht="22.9" customHeight="1" x14ac:dyDescent="0.2">
      <c r="B189" s="124"/>
      <c r="D189" s="125" t="s">
        <v>78</v>
      </c>
      <c r="E189" s="135" t="s">
        <v>345</v>
      </c>
      <c r="F189" s="135" t="s">
        <v>346</v>
      </c>
      <c r="I189" s="127"/>
      <c r="J189" s="136">
        <f>BK189</f>
        <v>0</v>
      </c>
      <c r="L189" s="124"/>
      <c r="M189" s="129"/>
      <c r="N189" s="130"/>
      <c r="O189" s="130"/>
      <c r="P189" s="131">
        <f>SUM(P190:P197)</f>
        <v>0</v>
      </c>
      <c r="Q189" s="130"/>
      <c r="R189" s="131">
        <f>SUM(R190:R197)</f>
        <v>0</v>
      </c>
      <c r="S189" s="130"/>
      <c r="T189" s="132">
        <f>SUM(T190:T197)</f>
        <v>0</v>
      </c>
      <c r="AR189" s="125" t="s">
        <v>135</v>
      </c>
      <c r="AT189" s="133" t="s">
        <v>78</v>
      </c>
      <c r="AU189" s="133" t="s">
        <v>20</v>
      </c>
      <c r="AY189" s="125" t="s">
        <v>119</v>
      </c>
      <c r="BK189" s="134">
        <f>SUM(BK190:BK197)</f>
        <v>0</v>
      </c>
    </row>
    <row r="190" spans="1:65" s="2" customFormat="1" ht="21.75" customHeight="1" x14ac:dyDescent="0.2">
      <c r="A190" s="31"/>
      <c r="B190" s="137"/>
      <c r="C190" s="138" t="s">
        <v>347</v>
      </c>
      <c r="D190" s="138" t="s">
        <v>122</v>
      </c>
      <c r="E190" s="139" t="s">
        <v>348</v>
      </c>
      <c r="F190" s="140" t="s">
        <v>349</v>
      </c>
      <c r="G190" s="141" t="s">
        <v>350</v>
      </c>
      <c r="H190" s="142">
        <v>193</v>
      </c>
      <c r="I190" s="143"/>
      <c r="J190" s="144">
        <f>ROUND(I190*H190,2)</f>
        <v>0</v>
      </c>
      <c r="K190" s="140" t="s">
        <v>126</v>
      </c>
      <c r="L190" s="32"/>
      <c r="M190" s="145" t="s">
        <v>1</v>
      </c>
      <c r="N190" s="146" t="s">
        <v>44</v>
      </c>
      <c r="O190" s="57"/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9" t="s">
        <v>351</v>
      </c>
      <c r="AT190" s="149" t="s">
        <v>122</v>
      </c>
      <c r="AU190" s="149" t="s">
        <v>85</v>
      </c>
      <c r="AY190" s="15" t="s">
        <v>119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5" t="s">
        <v>20</v>
      </c>
      <c r="BK190" s="150">
        <f>ROUND(I190*H190,2)</f>
        <v>0</v>
      </c>
      <c r="BL190" s="15" t="s">
        <v>351</v>
      </c>
      <c r="BM190" s="149" t="s">
        <v>352</v>
      </c>
    </row>
    <row r="191" spans="1:65" s="2" customFormat="1" ht="24.2" customHeight="1" x14ac:dyDescent="0.2">
      <c r="A191" s="31"/>
      <c r="B191" s="137"/>
      <c r="C191" s="138" t="s">
        <v>353</v>
      </c>
      <c r="D191" s="138" t="s">
        <v>122</v>
      </c>
      <c r="E191" s="139" t="s">
        <v>354</v>
      </c>
      <c r="F191" s="140" t="s">
        <v>355</v>
      </c>
      <c r="G191" s="141" t="s">
        <v>350</v>
      </c>
      <c r="H191" s="142">
        <v>503</v>
      </c>
      <c r="I191" s="143"/>
      <c r="J191" s="144">
        <f>ROUND(I191*H191,2)</f>
        <v>0</v>
      </c>
      <c r="K191" s="140" t="s">
        <v>126</v>
      </c>
      <c r="L191" s="32"/>
      <c r="M191" s="145" t="s">
        <v>1</v>
      </c>
      <c r="N191" s="146" t="s">
        <v>44</v>
      </c>
      <c r="O191" s="57"/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9" t="s">
        <v>351</v>
      </c>
      <c r="AT191" s="149" t="s">
        <v>122</v>
      </c>
      <c r="AU191" s="149" t="s">
        <v>85</v>
      </c>
      <c r="AY191" s="15" t="s">
        <v>119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5" t="s">
        <v>20</v>
      </c>
      <c r="BK191" s="150">
        <f>ROUND(I191*H191,2)</f>
        <v>0</v>
      </c>
      <c r="BL191" s="15" t="s">
        <v>351</v>
      </c>
      <c r="BM191" s="149" t="s">
        <v>356</v>
      </c>
    </row>
    <row r="192" spans="1:65" s="2" customFormat="1" ht="16.5" customHeight="1" x14ac:dyDescent="0.2">
      <c r="A192" s="31"/>
      <c r="B192" s="137"/>
      <c r="C192" s="160" t="s">
        <v>357</v>
      </c>
      <c r="D192" s="160" t="s">
        <v>177</v>
      </c>
      <c r="E192" s="161" t="s">
        <v>358</v>
      </c>
      <c r="F192" s="162" t="s">
        <v>359</v>
      </c>
      <c r="G192" s="163" t="s">
        <v>360</v>
      </c>
      <c r="H192" s="164">
        <v>10</v>
      </c>
      <c r="I192" s="165"/>
      <c r="J192" s="166">
        <f>ROUND(I192*H192,2)</f>
        <v>0</v>
      </c>
      <c r="K192" s="162" t="s">
        <v>1</v>
      </c>
      <c r="L192" s="167"/>
      <c r="M192" s="168" t="s">
        <v>1</v>
      </c>
      <c r="N192" s="169" t="s">
        <v>44</v>
      </c>
      <c r="O192" s="57"/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9" t="s">
        <v>361</v>
      </c>
      <c r="AT192" s="149" t="s">
        <v>177</v>
      </c>
      <c r="AU192" s="149" t="s">
        <v>85</v>
      </c>
      <c r="AY192" s="15" t="s">
        <v>119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5" t="s">
        <v>20</v>
      </c>
      <c r="BK192" s="150">
        <f>ROUND(I192*H192,2)</f>
        <v>0</v>
      </c>
      <c r="BL192" s="15" t="s">
        <v>351</v>
      </c>
      <c r="BM192" s="149" t="s">
        <v>362</v>
      </c>
    </row>
    <row r="193" spans="1:65" s="2" customFormat="1" ht="39" x14ac:dyDescent="0.2">
      <c r="A193" s="31"/>
      <c r="B193" s="32"/>
      <c r="C193" s="31"/>
      <c r="D193" s="152" t="s">
        <v>226</v>
      </c>
      <c r="E193" s="31"/>
      <c r="F193" s="171" t="s">
        <v>363</v>
      </c>
      <c r="G193" s="31"/>
      <c r="H193" s="31"/>
      <c r="I193" s="172"/>
      <c r="J193" s="31"/>
      <c r="K193" s="31"/>
      <c r="L193" s="32"/>
      <c r="M193" s="173"/>
      <c r="N193" s="174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5" t="s">
        <v>226</v>
      </c>
      <c r="AU193" s="15" t="s">
        <v>85</v>
      </c>
    </row>
    <row r="194" spans="1:65" s="2" customFormat="1" ht="16.5" customHeight="1" x14ac:dyDescent="0.2">
      <c r="A194" s="31"/>
      <c r="B194" s="137"/>
      <c r="C194" s="160" t="s">
        <v>364</v>
      </c>
      <c r="D194" s="160" t="s">
        <v>177</v>
      </c>
      <c r="E194" s="161" t="s">
        <v>365</v>
      </c>
      <c r="F194" s="162" t="s">
        <v>366</v>
      </c>
      <c r="G194" s="163" t="s">
        <v>360</v>
      </c>
      <c r="H194" s="164">
        <v>5</v>
      </c>
      <c r="I194" s="165"/>
      <c r="J194" s="166">
        <f>ROUND(I194*H194,2)</f>
        <v>0</v>
      </c>
      <c r="K194" s="162" t="s">
        <v>1</v>
      </c>
      <c r="L194" s="167"/>
      <c r="M194" s="168" t="s">
        <v>1</v>
      </c>
      <c r="N194" s="169" t="s">
        <v>44</v>
      </c>
      <c r="O194" s="57"/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9" t="s">
        <v>361</v>
      </c>
      <c r="AT194" s="149" t="s">
        <v>177</v>
      </c>
      <c r="AU194" s="149" t="s">
        <v>85</v>
      </c>
      <c r="AY194" s="15" t="s">
        <v>119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5" t="s">
        <v>20</v>
      </c>
      <c r="BK194" s="150">
        <f>ROUND(I194*H194,2)</f>
        <v>0</v>
      </c>
      <c r="BL194" s="15" t="s">
        <v>351</v>
      </c>
      <c r="BM194" s="149" t="s">
        <v>367</v>
      </c>
    </row>
    <row r="195" spans="1:65" s="2" customFormat="1" ht="39" x14ac:dyDescent="0.2">
      <c r="A195" s="31"/>
      <c r="B195" s="32"/>
      <c r="C195" s="31"/>
      <c r="D195" s="152" t="s">
        <v>226</v>
      </c>
      <c r="E195" s="31"/>
      <c r="F195" s="171" t="s">
        <v>368</v>
      </c>
      <c r="G195" s="31"/>
      <c r="H195" s="31"/>
      <c r="I195" s="172"/>
      <c r="J195" s="31"/>
      <c r="K195" s="31"/>
      <c r="L195" s="32"/>
      <c r="M195" s="173"/>
      <c r="N195" s="174"/>
      <c r="O195" s="57"/>
      <c r="P195" s="57"/>
      <c r="Q195" s="57"/>
      <c r="R195" s="57"/>
      <c r="S195" s="57"/>
      <c r="T195" s="58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5" t="s">
        <v>226</v>
      </c>
      <c r="AU195" s="15" t="s">
        <v>85</v>
      </c>
    </row>
    <row r="196" spans="1:65" s="2" customFormat="1" ht="21.75" customHeight="1" x14ac:dyDescent="0.2">
      <c r="A196" s="31"/>
      <c r="B196" s="137"/>
      <c r="C196" s="138" t="s">
        <v>369</v>
      </c>
      <c r="D196" s="138" t="s">
        <v>122</v>
      </c>
      <c r="E196" s="139" t="s">
        <v>370</v>
      </c>
      <c r="F196" s="140" t="s">
        <v>371</v>
      </c>
      <c r="G196" s="141" t="s">
        <v>192</v>
      </c>
      <c r="H196" s="142">
        <v>20</v>
      </c>
      <c r="I196" s="143"/>
      <c r="J196" s="144">
        <f>ROUND(I196*H196,2)</f>
        <v>0</v>
      </c>
      <c r="K196" s="140" t="s">
        <v>1</v>
      </c>
      <c r="L196" s="32"/>
      <c r="M196" s="145" t="s">
        <v>1</v>
      </c>
      <c r="N196" s="146" t="s">
        <v>44</v>
      </c>
      <c r="O196" s="57"/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9" t="s">
        <v>372</v>
      </c>
      <c r="AT196" s="149" t="s">
        <v>122</v>
      </c>
      <c r="AU196" s="149" t="s">
        <v>85</v>
      </c>
      <c r="AY196" s="15" t="s">
        <v>119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5" t="s">
        <v>20</v>
      </c>
      <c r="BK196" s="150">
        <f>ROUND(I196*H196,2)</f>
        <v>0</v>
      </c>
      <c r="BL196" s="15" t="s">
        <v>372</v>
      </c>
      <c r="BM196" s="149" t="s">
        <v>373</v>
      </c>
    </row>
    <row r="197" spans="1:65" s="13" customFormat="1" ht="11.25" x14ac:dyDescent="0.2">
      <c r="B197" s="151"/>
      <c r="D197" s="152" t="s">
        <v>129</v>
      </c>
      <c r="E197" s="153" t="s">
        <v>1</v>
      </c>
      <c r="F197" s="154" t="s">
        <v>374</v>
      </c>
      <c r="H197" s="155">
        <v>20</v>
      </c>
      <c r="I197" s="156"/>
      <c r="L197" s="151"/>
      <c r="M197" s="175"/>
      <c r="N197" s="176"/>
      <c r="O197" s="176"/>
      <c r="P197" s="176"/>
      <c r="Q197" s="176"/>
      <c r="R197" s="176"/>
      <c r="S197" s="176"/>
      <c r="T197" s="177"/>
      <c r="AT197" s="153" t="s">
        <v>129</v>
      </c>
      <c r="AU197" s="153" t="s">
        <v>85</v>
      </c>
      <c r="AV197" s="13" t="s">
        <v>85</v>
      </c>
      <c r="AW197" s="13" t="s">
        <v>36</v>
      </c>
      <c r="AX197" s="13" t="s">
        <v>20</v>
      </c>
      <c r="AY197" s="153" t="s">
        <v>119</v>
      </c>
    </row>
    <row r="198" spans="1:65" s="2" customFormat="1" ht="6.95" customHeight="1" x14ac:dyDescent="0.2">
      <c r="A198" s="31"/>
      <c r="B198" s="46"/>
      <c r="C198" s="47"/>
      <c r="D198" s="47"/>
      <c r="E198" s="47"/>
      <c r="F198" s="47"/>
      <c r="G198" s="47"/>
      <c r="H198" s="47"/>
      <c r="I198" s="47"/>
      <c r="J198" s="47"/>
      <c r="K198" s="47"/>
      <c r="L198" s="32"/>
      <c r="M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</sheetData>
  <autoFilter ref="C122:K197" xr:uid="{00000000-0009-0000-0000-000001000000}"/>
  <mergeCells count="6">
    <mergeCell ref="L2:V2"/>
    <mergeCell ref="E7:H7"/>
    <mergeCell ref="E16:H16"/>
    <mergeCell ref="E25:H25"/>
    <mergeCell ref="E84:H84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2024_21 - Úprava chlazení...</vt:lpstr>
      <vt:lpstr>'2024_21 - Úprava chlazení...'!Názvy_tisku</vt:lpstr>
      <vt:lpstr>'Rekapitulace stavby'!Názvy_tisku</vt:lpstr>
      <vt:lpstr>'2024_21 - Úprava chlazení...'!Oblast_tisku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Srovnal David</cp:lastModifiedBy>
  <dcterms:created xsi:type="dcterms:W3CDTF">2025-02-18T09:51:31Z</dcterms:created>
  <dcterms:modified xsi:type="dcterms:W3CDTF">2025-02-20T10:14:26Z</dcterms:modified>
</cp:coreProperties>
</file>